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ЦБ\Desktop\Закупки 2024\Котельная Курья СОШ\"/>
    </mc:Choice>
  </mc:AlternateContent>
  <xr:revisionPtr revIDLastSave="0" documentId="13_ncr:1_{C5538747-0DCF-43E0-9B5D-075B6D936D8B}" xr6:coauthVersionLast="47" xr6:coauthVersionMax="47" xr10:uidLastSave="{00000000-0000-0000-0000-000000000000}"/>
  <bookViews>
    <workbookView xWindow="0" yWindow="1410" windowWidth="18000" windowHeight="9360" firstSheet="16" activeTab="16" xr2:uid="{00000000-000D-0000-FFFF-FFFF00000000}"/>
  </bookViews>
  <sheets>
    <sheet name="ТИТУЛ" sheetId="1" state="hidden" r:id="rId1"/>
    <sheet name="С" sheetId="2" state="hidden" r:id="rId2"/>
    <sheet name="ОПЗ" sheetId="3" state="hidden" r:id="rId3"/>
    <sheet name="СР" sheetId="18" state="hidden" r:id="rId4"/>
    <sheet name="1" sheetId="8" state="hidden" r:id="rId5"/>
    <sheet name="1.1" sheetId="31" state="hidden" r:id="rId6"/>
    <sheet name="2" sheetId="27" state="hidden" r:id="rId7"/>
    <sheet name="2.1" sheetId="29" state="hidden" r:id="rId8"/>
    <sheet name="2.3" sheetId="30" state="hidden" r:id="rId9"/>
    <sheet name="8.01" sheetId="16" state="hidden" r:id="rId10"/>
    <sheet name="3" sheetId="34" state="hidden" r:id="rId11"/>
    <sheet name="ТЭП ДОУ" sheetId="35" state="hidden" r:id="rId12"/>
    <sheet name="ТЭП СОШ" sheetId="36" state="hidden" r:id="rId13"/>
    <sheet name="4" sheetId="32" state="hidden" r:id="rId14"/>
    <sheet name="4.1" sheetId="33" state="hidden" r:id="rId15"/>
    <sheet name="интерполяция" sheetId="17" state="hidden" r:id="rId16"/>
    <sheet name=" " sheetId="4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UTOEXEC" localSheetId="6">#REF!</definedName>
    <definedName name="\AUTOEXEC" localSheetId="7">#REF!</definedName>
    <definedName name="\AUTOEXEC" localSheetId="10">#REF!</definedName>
    <definedName name="\AUTOEXEC" localSheetId="13">#REF!</definedName>
    <definedName name="\AUTOEXEC" localSheetId="11">#REF!</definedName>
    <definedName name="\AUTOEXEC" localSheetId="12">#REF!</definedName>
    <definedName name="\AUTOEXEC">#REF!</definedName>
    <definedName name="\k" localSheetId="6">#REF!</definedName>
    <definedName name="\k" localSheetId="7">#REF!</definedName>
    <definedName name="\k" localSheetId="10">#REF!</definedName>
    <definedName name="\k" localSheetId="13">#REF!</definedName>
    <definedName name="\k" localSheetId="11">#REF!</definedName>
    <definedName name="\k" localSheetId="12">#REF!</definedName>
    <definedName name="\k">#REF!</definedName>
    <definedName name="\m" localSheetId="6">#REF!</definedName>
    <definedName name="\m" localSheetId="7">#REF!</definedName>
    <definedName name="\m" localSheetId="10">#REF!</definedName>
    <definedName name="\m" localSheetId="13">#REF!</definedName>
    <definedName name="\m" localSheetId="11">#REF!</definedName>
    <definedName name="\m" localSheetId="12">#REF!</definedName>
    <definedName name="\m">#REF!</definedName>
    <definedName name="\s" localSheetId="6">#REF!</definedName>
    <definedName name="\s" localSheetId="7">#REF!</definedName>
    <definedName name="\s" localSheetId="10">#REF!</definedName>
    <definedName name="\s" localSheetId="13">#REF!</definedName>
    <definedName name="\s" localSheetId="11">#REF!</definedName>
    <definedName name="\s" localSheetId="12">#REF!</definedName>
    <definedName name="\s">#REF!</definedName>
    <definedName name="\s1" localSheetId="6">#REF!</definedName>
    <definedName name="\s1" localSheetId="7">#REF!</definedName>
    <definedName name="\s1" localSheetId="10">#REF!</definedName>
    <definedName name="\s1" localSheetId="13">#REF!</definedName>
    <definedName name="\s1" localSheetId="11">#REF!</definedName>
    <definedName name="\s1" localSheetId="12">#REF!</definedName>
    <definedName name="\s1">#REF!</definedName>
    <definedName name="\z" localSheetId="6">#REF!</definedName>
    <definedName name="\z" localSheetId="7">#REF!</definedName>
    <definedName name="\z" localSheetId="10">#REF!</definedName>
    <definedName name="\z" localSheetId="13">#REF!</definedName>
    <definedName name="\z" localSheetId="11">#REF!</definedName>
    <definedName name="\z" localSheetId="12">#REF!</definedName>
    <definedName name="\z">#REF!</definedName>
    <definedName name="_кар" localSheetId="6">[1]База!#REF!</definedName>
    <definedName name="_кар" localSheetId="7">[1]База!#REF!</definedName>
    <definedName name="_кар" localSheetId="10">[1]База!#REF!</definedName>
    <definedName name="_кар" localSheetId="13">[1]База!#REF!</definedName>
    <definedName name="_кар" localSheetId="11">[1]База!#REF!</definedName>
    <definedName name="_кар" localSheetId="12">[1]База!#REF!</definedName>
    <definedName name="_кар">[1]База!#REF!</definedName>
    <definedName name="a" localSheetId="7" hidden="1">{#N/A,#N/A,TRUE,"Смета на пасс. обор. №1"}</definedName>
    <definedName name="a" localSheetId="10" hidden="1">{#N/A,#N/A,TRUE,"Смета на пасс. обор. №1"}</definedName>
    <definedName name="a" localSheetId="3" hidden="1">{#N/A,#N/A,TRUE,"Смета на пасс. обор. №1"}</definedName>
    <definedName name="a" localSheetId="11" hidden="1">{#N/A,#N/A,TRUE,"Смета на пасс. обор. №1"}</definedName>
    <definedName name="a" localSheetId="12" hidden="1">{#N/A,#N/A,TRUE,"Смета на пасс. обор. №1"}</definedName>
    <definedName name="a" hidden="1">{#N/A,#N/A,TRUE,"Смета на пасс. обор. №1"}</definedName>
    <definedName name="All" localSheetId="6">#REF!</definedName>
    <definedName name="All" localSheetId="7">#REF!</definedName>
    <definedName name="All" localSheetId="10">#REF!</definedName>
    <definedName name="All" localSheetId="13">#REF!</definedName>
    <definedName name="All" localSheetId="11">#REF!</definedName>
    <definedName name="All" localSheetId="12">#REF!</definedName>
    <definedName name="All">#REF!</definedName>
    <definedName name="All_by_smet" localSheetId="6">#REF!</definedName>
    <definedName name="All_by_smet" localSheetId="7">#REF!</definedName>
    <definedName name="All_by_smet" localSheetId="10">#REF!</definedName>
    <definedName name="All_by_smet" localSheetId="13">#REF!</definedName>
    <definedName name="All_by_smet" localSheetId="11">#REF!</definedName>
    <definedName name="All_by_smet" localSheetId="12">#REF!</definedName>
    <definedName name="All_by_smet">#REF!</definedName>
    <definedName name="All_cost" localSheetId="6">#REF!</definedName>
    <definedName name="All_cost" localSheetId="7">#REF!</definedName>
    <definedName name="All_cost" localSheetId="10">#REF!</definedName>
    <definedName name="All_cost" localSheetId="13">#REF!</definedName>
    <definedName name="All_cost" localSheetId="11">#REF!</definedName>
    <definedName name="All_cost" localSheetId="12">#REF!</definedName>
    <definedName name="All_cost">#REF!</definedName>
    <definedName name="AnDiscount">0.945</definedName>
    <definedName name="Assembly_work" localSheetId="6">#REF!</definedName>
    <definedName name="Assembly_work" localSheetId="7">#REF!</definedName>
    <definedName name="Assembly_work" localSheetId="10">#REF!</definedName>
    <definedName name="Assembly_work" localSheetId="13">#REF!</definedName>
    <definedName name="Assembly_work" localSheetId="11">#REF!</definedName>
    <definedName name="Assembly_work" localSheetId="12">#REF!</definedName>
    <definedName name="Assembly_work">#REF!</definedName>
    <definedName name="ave_height" localSheetId="6">#REF!</definedName>
    <definedName name="ave_height" localSheetId="7">#REF!</definedName>
    <definedName name="ave_height" localSheetId="10">#REF!</definedName>
    <definedName name="ave_height" localSheetId="13">#REF!</definedName>
    <definedName name="ave_height" localSheetId="11">#REF!</definedName>
    <definedName name="ave_height" localSheetId="12">#REF!</definedName>
    <definedName name="ave_height">#REF!</definedName>
    <definedName name="ave_hight" localSheetId="6">#REF!</definedName>
    <definedName name="ave_hight" localSheetId="7">#REF!</definedName>
    <definedName name="ave_hight" localSheetId="10">#REF!</definedName>
    <definedName name="ave_hight" localSheetId="13">#REF!</definedName>
    <definedName name="ave_hight" localSheetId="11">#REF!</definedName>
    <definedName name="ave_hight" localSheetId="12">#REF!</definedName>
    <definedName name="ave_hight">#REF!</definedName>
    <definedName name="b" localSheetId="7" hidden="1">{#N/A,#N/A,TRUE,"Смета на пасс. обор. №1"}</definedName>
    <definedName name="b" localSheetId="10" hidden="1">{#N/A,#N/A,TRUE,"Смета на пасс. обор. №1"}</definedName>
    <definedName name="b" localSheetId="3" hidden="1">{#N/A,#N/A,TRUE,"Смета на пасс. обор. №1"}</definedName>
    <definedName name="b" localSheetId="11" hidden="1">{#N/A,#N/A,TRUE,"Смета на пасс. обор. №1"}</definedName>
    <definedName name="b" localSheetId="12" hidden="1">{#N/A,#N/A,TRUE,"Смета на пасс. обор. №1"}</definedName>
    <definedName name="b" hidden="1">{#N/A,#N/A,TRUE,"Смета на пасс. обор. №1"}</definedName>
    <definedName name="ba" localSheetId="7" hidden="1">{#N/A,#N/A,TRUE,"Смета на пасс. обор. №1"}</definedName>
    <definedName name="ba" localSheetId="10" hidden="1">{#N/A,#N/A,TRUE,"Смета на пасс. обор. №1"}</definedName>
    <definedName name="ba" localSheetId="3" hidden="1">{#N/A,#N/A,TRUE,"Смета на пасс. обор. №1"}</definedName>
    <definedName name="ba" localSheetId="11" hidden="1">{#N/A,#N/A,TRUE,"Смета на пасс. обор. №1"}</definedName>
    <definedName name="ba" localSheetId="12" hidden="1">{#N/A,#N/A,TRUE,"Смета на пасс. обор. №1"}</definedName>
    <definedName name="ba" hidden="1">{#N/A,#N/A,TRUE,"Смета на пасс. обор. №1"}</definedName>
    <definedName name="Builds_work" localSheetId="6">#REF!</definedName>
    <definedName name="Builds_work" localSheetId="7">#REF!</definedName>
    <definedName name="Builds_work" localSheetId="10">#REF!</definedName>
    <definedName name="Builds_work" localSheetId="13">#REF!</definedName>
    <definedName name="Builds_work" localSheetId="11">#REF!</definedName>
    <definedName name="Builds_work" localSheetId="12">#REF!</definedName>
    <definedName name="Builds_work">#REF!</definedName>
    <definedName name="ccc" localSheetId="7" hidden="1">{#N/A,#N/A,TRUE,"Смета на пасс. обор. №1"}</definedName>
    <definedName name="ccc" localSheetId="10" hidden="1">{#N/A,#N/A,TRUE,"Смета на пасс. обор. №1"}</definedName>
    <definedName name="ccc" localSheetId="3" hidden="1">{#N/A,#N/A,TRUE,"Смета на пасс. обор. №1"}</definedName>
    <definedName name="ccc" localSheetId="11" hidden="1">{#N/A,#N/A,TRUE,"Смета на пасс. обор. №1"}</definedName>
    <definedName name="ccc" localSheetId="12" hidden="1">{#N/A,#N/A,TRUE,"Смета на пасс. обор. №1"}</definedName>
    <definedName name="ccc" hidden="1">{#N/A,#N/A,TRUE,"Смета на пасс. обор. №1"}</definedName>
    <definedName name="City" localSheetId="6">#REF!</definedName>
    <definedName name="City" localSheetId="7">#REF!</definedName>
    <definedName name="City" localSheetId="10">#REF!</definedName>
    <definedName name="City" localSheetId="13">#REF!</definedName>
    <definedName name="City" localSheetId="11">#REF!</definedName>
    <definedName name="City" localSheetId="12">#REF!</definedName>
    <definedName name="City">#REF!</definedName>
    <definedName name="City2" localSheetId="6">#REF!</definedName>
    <definedName name="City2" localSheetId="7">#REF!</definedName>
    <definedName name="City2" localSheetId="10">#REF!</definedName>
    <definedName name="City2" localSheetId="13">#REF!</definedName>
    <definedName name="City2" localSheetId="11">#REF!</definedName>
    <definedName name="City2" localSheetId="12">#REF!</definedName>
    <definedName name="City2">#REF!</definedName>
    <definedName name="CMP" localSheetId="6">#REF!</definedName>
    <definedName name="CMP" localSheetId="7">#REF!</definedName>
    <definedName name="CMP" localSheetId="10">#REF!</definedName>
    <definedName name="CMP" localSheetId="13">#REF!</definedName>
    <definedName name="CMP" localSheetId="11">#REF!</definedName>
    <definedName name="CMP" localSheetId="12">#REF!</definedName>
    <definedName name="CMP">#REF!</definedName>
    <definedName name="CMP_2" localSheetId="6">#REF!</definedName>
    <definedName name="CMP_2" localSheetId="7">#REF!</definedName>
    <definedName name="CMP_2" localSheetId="10">#REF!</definedName>
    <definedName name="CMP_2" localSheetId="13">#REF!</definedName>
    <definedName name="CMP_2" localSheetId="11">#REF!</definedName>
    <definedName name="CMP_2" localSheetId="12">#REF!</definedName>
    <definedName name="CMP_2">#REF!</definedName>
    <definedName name="Cod_abc" localSheetId="6">'[2]исключ ЭХЗ'!#REF!</definedName>
    <definedName name="Cod_abc" localSheetId="7">'[2]исключ ЭХЗ'!#REF!</definedName>
    <definedName name="Cod_abc" localSheetId="10">'[2]исключ ЭХЗ'!#REF!</definedName>
    <definedName name="Cod_abc" localSheetId="13">'[2]исключ ЭХЗ'!#REF!</definedName>
    <definedName name="Cod_abc" localSheetId="11">'[2]исключ ЭХЗ'!#REF!</definedName>
    <definedName name="Cod_abc" localSheetId="12">'[2]исключ ЭХЗ'!#REF!</definedName>
    <definedName name="Cod_abc">'[2]исключ ЭХЗ'!#REF!</definedName>
    <definedName name="Cod_okp" localSheetId="6">'[2]исключ ЭХЗ'!#REF!</definedName>
    <definedName name="Cod_okp" localSheetId="7">'[2]исключ ЭХЗ'!#REF!</definedName>
    <definedName name="Cod_okp" localSheetId="10">'[2]исключ ЭХЗ'!#REF!</definedName>
    <definedName name="Cod_okp" localSheetId="13">'[2]исключ ЭХЗ'!#REF!</definedName>
    <definedName name="Cod_okp" localSheetId="11">'[2]исключ ЭХЗ'!#REF!</definedName>
    <definedName name="Cod_okp" localSheetId="12">'[2]исключ ЭХЗ'!#REF!</definedName>
    <definedName name="Cod_okp">'[2]исключ ЭХЗ'!#REF!</definedName>
    <definedName name="Criteria" localSheetId="6">#REF!</definedName>
    <definedName name="Criteria" localSheetId="7">#REF!</definedName>
    <definedName name="Criteria" localSheetId="10">#REF!</definedName>
    <definedName name="Criteria" localSheetId="13">#REF!</definedName>
    <definedName name="Criteria" localSheetId="11">#REF!</definedName>
    <definedName name="Criteria" localSheetId="12">#REF!</definedName>
    <definedName name="Criteria">#REF!</definedName>
    <definedName name="Currency">[3]GA!$AX$11:$AX$13</definedName>
    <definedName name="Currency_Risk_Factor">1.05</definedName>
    <definedName name="Database">'[4]ПС 110 кВ (доп)'!$B$1:$F$18</definedName>
    <definedName name="Dc" localSheetId="6">[5]Lucent!#REF!</definedName>
    <definedName name="Dc" localSheetId="7">[5]Lucent!#REF!</definedName>
    <definedName name="Dc" localSheetId="10">[5]Lucent!#REF!</definedName>
    <definedName name="Dc" localSheetId="13">[5]Lucent!#REF!</definedName>
    <definedName name="Dc" localSheetId="11">[5]Lucent!#REF!</definedName>
    <definedName name="Dc" localSheetId="12">[5]Lucent!#REF!</definedName>
    <definedName name="Dc">[5]Lucent!#REF!</definedName>
    <definedName name="Delivery">1.15</definedName>
    <definedName name="Disc_period" localSheetId="6">[3]GA!#REF!</definedName>
    <definedName name="Disc_period" localSheetId="7">[3]GA!#REF!</definedName>
    <definedName name="Disc_period" localSheetId="10">[3]GA!#REF!</definedName>
    <definedName name="Disc_period" localSheetId="13">[3]GA!#REF!</definedName>
    <definedName name="Disc_period" localSheetId="11">[3]GA!#REF!</definedName>
    <definedName name="Disc_period" localSheetId="12">[3]GA!#REF!</definedName>
    <definedName name="Disc_period">[3]GA!#REF!</definedName>
    <definedName name="Disc_Tbl" localSheetId="6">#REF!</definedName>
    <definedName name="Disc_Tbl" localSheetId="7">#REF!</definedName>
    <definedName name="Disc_Tbl" localSheetId="10">#REF!</definedName>
    <definedName name="Disc_Tbl" localSheetId="13">#REF!</definedName>
    <definedName name="Disc_Tbl" localSheetId="11">#REF!</definedName>
    <definedName name="Disc_Tbl" localSheetId="12">#REF!</definedName>
    <definedName name="Disc_Tbl">#REF!</definedName>
    <definedName name="Dl" localSheetId="6">[5]Lucent!#REF!</definedName>
    <definedName name="Dl" localSheetId="7">[5]Lucent!#REF!</definedName>
    <definedName name="Dl" localSheetId="10">[5]Lucent!#REF!</definedName>
    <definedName name="Dl" localSheetId="13">[5]Lucent!#REF!</definedName>
    <definedName name="Dl" localSheetId="11">[5]Lucent!#REF!</definedName>
    <definedName name="Dl" localSheetId="12">[5]Lucent!#REF!</definedName>
    <definedName name="Dl">[5]Lucent!#REF!</definedName>
    <definedName name="Dollar" localSheetId="6">[6]Inputs!#REF!</definedName>
    <definedName name="Dollar" localSheetId="7">[6]Inputs!#REF!</definedName>
    <definedName name="Dollar" localSheetId="10">[6]Inputs!#REF!</definedName>
    <definedName name="Dollar" localSheetId="13">[6]Inputs!#REF!</definedName>
    <definedName name="Dollar" localSheetId="11">[6]Inputs!#REF!</definedName>
    <definedName name="Dollar" localSheetId="12">[6]Inputs!#REF!</definedName>
    <definedName name="Dollar">[6]Inputs!#REF!</definedName>
    <definedName name="Dsc_Vector" localSheetId="6">#REF!</definedName>
    <definedName name="Dsc_Vector" localSheetId="7">#REF!</definedName>
    <definedName name="Dsc_Vector" localSheetId="10">#REF!</definedName>
    <definedName name="Dsc_Vector" localSheetId="13">#REF!</definedName>
    <definedName name="Dsc_Vector" localSheetId="11">#REF!</definedName>
    <definedName name="Dsc_Vector" localSheetId="12">#REF!</definedName>
    <definedName name="Dsc_Vector">#REF!</definedName>
    <definedName name="e" localSheetId="7" hidden="1">{#N/A,#N/A,TRUE,"Смета на пасс. обор. №1"}</definedName>
    <definedName name="e" localSheetId="10" hidden="1">{#N/A,#N/A,TRUE,"Смета на пасс. обор. №1"}</definedName>
    <definedName name="e" localSheetId="3" hidden="1">{#N/A,#N/A,TRUE,"Смета на пасс. обор. №1"}</definedName>
    <definedName name="e" localSheetId="11" hidden="1">{#N/A,#N/A,TRUE,"Смета на пасс. обор. №1"}</definedName>
    <definedName name="e" localSheetId="12" hidden="1">{#N/A,#N/A,TRUE,"Смета на пасс. обор. №1"}</definedName>
    <definedName name="e" hidden="1">{#N/A,#N/A,TRUE,"Смета на пасс. обор. №1"}</definedName>
    <definedName name="EQUIP" localSheetId="6">[7]Спецификация!#REF!</definedName>
    <definedName name="EQUIP" localSheetId="7">[7]Спецификация!#REF!</definedName>
    <definedName name="EQUIP" localSheetId="10">[7]Спецификация!#REF!</definedName>
    <definedName name="EQUIP" localSheetId="13">[7]Спецификация!#REF!</definedName>
    <definedName name="EQUIP" localSheetId="11">[7]Спецификация!#REF!</definedName>
    <definedName name="EQUIP" localSheetId="12">[7]Спецификация!#REF!</definedName>
    <definedName name="EQUIP">[7]Спецификация!#REF!</definedName>
    <definedName name="Equip_Furnt" localSheetId="6">#REF!</definedName>
    <definedName name="Equip_Furnt" localSheetId="7">#REF!</definedName>
    <definedName name="Equip_Furnt" localSheetId="10">#REF!</definedName>
    <definedName name="Equip_Furnt" localSheetId="13">#REF!</definedName>
    <definedName name="Equip_Furnt" localSheetId="11">#REF!</definedName>
    <definedName name="Equip_Furnt" localSheetId="12">#REF!</definedName>
    <definedName name="Equip_Furnt">#REF!</definedName>
    <definedName name="Equip_without_charge" localSheetId="6">#REF!</definedName>
    <definedName name="Equip_without_charge" localSheetId="7">#REF!</definedName>
    <definedName name="Equip_without_charge" localSheetId="10">#REF!</definedName>
    <definedName name="Equip_without_charge" localSheetId="13">#REF!</definedName>
    <definedName name="Equip_without_charge" localSheetId="11">#REF!</definedName>
    <definedName name="Equip_without_charge" localSheetId="12">#REF!</definedName>
    <definedName name="Equip_without_charge">#REF!</definedName>
    <definedName name="Equipment" localSheetId="6">#REF!</definedName>
    <definedName name="Equipment" localSheetId="7">#REF!</definedName>
    <definedName name="Equipment" localSheetId="10">#REF!</definedName>
    <definedName name="Equipment" localSheetId="13">#REF!</definedName>
    <definedName name="Equipment" localSheetId="11">#REF!</definedName>
    <definedName name="Equipment" localSheetId="12">#REF!</definedName>
    <definedName name="Equipment">#REF!</definedName>
    <definedName name="EUR">'[8]Предположения upd'!$F$3</definedName>
    <definedName name="Expl_mash" localSheetId="6">#REF!</definedName>
    <definedName name="Expl_mash" localSheetId="7">#REF!</definedName>
    <definedName name="Expl_mash" localSheetId="10">#REF!</definedName>
    <definedName name="Expl_mash" localSheetId="13">#REF!</definedName>
    <definedName name="Expl_mash" localSheetId="11">#REF!</definedName>
    <definedName name="Expl_mash" localSheetId="12">#REF!</definedName>
    <definedName name="Expl_mash">#REF!</definedName>
    <definedName name="Explut_mash" localSheetId="6">#REF!</definedName>
    <definedName name="Explut_mash" localSheetId="7">#REF!</definedName>
    <definedName name="Explut_mash" localSheetId="10">#REF!</definedName>
    <definedName name="Explut_mash" localSheetId="13">#REF!</definedName>
    <definedName name="Explut_mash" localSheetId="11">#REF!</definedName>
    <definedName name="Explut_mash" localSheetId="12">#REF!</definedName>
    <definedName name="Explut_mash">#REF!</definedName>
    <definedName name="Factor_cost" localSheetId="6">#REF!</definedName>
    <definedName name="Factor_cost" localSheetId="7">#REF!</definedName>
    <definedName name="Factor_cost" localSheetId="10">#REF!</definedName>
    <definedName name="Factor_cost" localSheetId="13">#REF!</definedName>
    <definedName name="Factor_cost" localSheetId="11">#REF!</definedName>
    <definedName name="Factor_cost" localSheetId="12">#REF!</definedName>
    <definedName name="Factor_cost">#REF!</definedName>
    <definedName name="fl" localSheetId="6">[5]Lucent!#REF!</definedName>
    <definedName name="fl" localSheetId="7">[5]Lucent!#REF!</definedName>
    <definedName name="fl" localSheetId="10">[5]Lucent!#REF!</definedName>
    <definedName name="fl" localSheetId="13">[5]Lucent!#REF!</definedName>
    <definedName name="fl" localSheetId="11">[5]Lucent!#REF!</definedName>
    <definedName name="fl" localSheetId="12">[5]Lucent!#REF!</definedName>
    <definedName name="fl">[5]Lucent!#REF!</definedName>
    <definedName name="FOT" localSheetId="6">#REF!</definedName>
    <definedName name="FOT" localSheetId="7">#REF!</definedName>
    <definedName name="FOT" localSheetId="10">#REF!</definedName>
    <definedName name="FOT" localSheetId="13">#REF!</definedName>
    <definedName name="FOT" localSheetId="11">#REF!</definedName>
    <definedName name="FOT" localSheetId="12">#REF!</definedName>
    <definedName name="FOT">#REF!</definedName>
    <definedName name="FOT_2" localSheetId="6">#REF!</definedName>
    <definedName name="FOT_2" localSheetId="7">#REF!</definedName>
    <definedName name="FOT_2" localSheetId="10">#REF!</definedName>
    <definedName name="FOT_2" localSheetId="13">#REF!</definedName>
    <definedName name="FOT_2" localSheetId="11">#REF!</definedName>
    <definedName name="FOT_2" localSheetId="12">#REF!</definedName>
    <definedName name="FOT_2">#REF!</definedName>
    <definedName name="Ground" localSheetId="6">#REF!</definedName>
    <definedName name="Ground" localSheetId="7">#REF!</definedName>
    <definedName name="Ground" localSheetId="10">#REF!</definedName>
    <definedName name="Ground" localSheetId="13">#REF!</definedName>
    <definedName name="Ground" localSheetId="11">#REF!</definedName>
    <definedName name="Ground" localSheetId="12">#REF!</definedName>
    <definedName name="Ground">#REF!</definedName>
    <definedName name="Grp_Vector" localSheetId="6">#REF!</definedName>
    <definedName name="Grp_Vector" localSheetId="7">#REF!</definedName>
    <definedName name="Grp_Vector" localSheetId="10">#REF!</definedName>
    <definedName name="Grp_Vector" localSheetId="13">#REF!</definedName>
    <definedName name="Grp_Vector" localSheetId="11">#REF!</definedName>
    <definedName name="Grp_Vector" localSheetId="12">#REF!</definedName>
    <definedName name="Grp_Vector">#REF!</definedName>
    <definedName name="Importation_Cost" localSheetId="6">#REF!</definedName>
    <definedName name="Importation_Cost" localSheetId="7">#REF!</definedName>
    <definedName name="Importation_Cost" localSheetId="10">#REF!</definedName>
    <definedName name="Importation_Cost" localSheetId="13">#REF!</definedName>
    <definedName name="Importation_Cost" localSheetId="11">#REF!</definedName>
    <definedName name="Importation_Cost" localSheetId="12">#REF!</definedName>
    <definedName name="Importation_Cost">#REF!</definedName>
    <definedName name="Intensiv" localSheetId="6">#REF!</definedName>
    <definedName name="Intensiv" localSheetId="7">#REF!</definedName>
    <definedName name="Intensiv" localSheetId="10">#REF!</definedName>
    <definedName name="Intensiv" localSheetId="13">#REF!</definedName>
    <definedName name="Intensiv" localSheetId="11">#REF!</definedName>
    <definedName name="Intensiv" localSheetId="12">#REF!</definedName>
    <definedName name="Intensiv">#REF!</definedName>
    <definedName name="ItMash" localSheetId="6">#REF!</definedName>
    <definedName name="ItMash" localSheetId="7">#REF!</definedName>
    <definedName name="ItMash" localSheetId="10">#REF!</definedName>
    <definedName name="ItMash" localSheetId="13">#REF!</definedName>
    <definedName name="ItMash" localSheetId="11">#REF!</definedName>
    <definedName name="ItMash" localSheetId="12">#REF!</definedName>
    <definedName name="ItMash">#REF!</definedName>
    <definedName name="ItMash_2" localSheetId="6">#REF!</definedName>
    <definedName name="ItMash_2" localSheetId="7">#REF!</definedName>
    <definedName name="ItMash_2" localSheetId="10">#REF!</definedName>
    <definedName name="ItMash_2" localSheetId="13">#REF!</definedName>
    <definedName name="ItMash_2" localSheetId="11">#REF!</definedName>
    <definedName name="ItMash_2" localSheetId="12">#REF!</definedName>
    <definedName name="ItMash_2">#REF!</definedName>
    <definedName name="ItMpd" localSheetId="6">#REF!</definedName>
    <definedName name="ItMpd" localSheetId="7">#REF!</definedName>
    <definedName name="ItMpd" localSheetId="10">#REF!</definedName>
    <definedName name="ItMpd" localSheetId="13">#REF!</definedName>
    <definedName name="ItMpd" localSheetId="11">#REF!</definedName>
    <definedName name="ItMpd" localSheetId="12">#REF!</definedName>
    <definedName name="ItMpd">#REF!</definedName>
    <definedName name="ItMpd_2" localSheetId="6">#REF!</definedName>
    <definedName name="ItMpd_2" localSheetId="7">#REF!</definedName>
    <definedName name="ItMpd_2" localSheetId="10">#REF!</definedName>
    <definedName name="ItMpd_2" localSheetId="13">#REF!</definedName>
    <definedName name="ItMpd_2" localSheetId="11">#REF!</definedName>
    <definedName name="ItMpd_2" localSheetId="12">#REF!</definedName>
    <definedName name="ItMpd_2">#REF!</definedName>
    <definedName name="ItMz" localSheetId="6">#REF!</definedName>
    <definedName name="ItMz" localSheetId="7">#REF!</definedName>
    <definedName name="ItMz" localSheetId="10">#REF!</definedName>
    <definedName name="ItMz" localSheetId="13">#REF!</definedName>
    <definedName name="ItMz" localSheetId="11">#REF!</definedName>
    <definedName name="ItMz" localSheetId="12">#REF!</definedName>
    <definedName name="ItMz">#REF!</definedName>
    <definedName name="ItMz_2" localSheetId="6">#REF!</definedName>
    <definedName name="ItMz_2" localSheetId="7">#REF!</definedName>
    <definedName name="ItMz_2" localSheetId="10">#REF!</definedName>
    <definedName name="ItMz_2" localSheetId="13">#REF!</definedName>
    <definedName name="ItMz_2" localSheetId="11">#REF!</definedName>
    <definedName name="ItMz_2" localSheetId="12">#REF!</definedName>
    <definedName name="ItMz_2">#REF!</definedName>
    <definedName name="Itog" localSheetId="6">#REF!</definedName>
    <definedName name="Itog" localSheetId="7">#REF!</definedName>
    <definedName name="Itog" localSheetId="10">#REF!</definedName>
    <definedName name="Itog" localSheetId="13">#REF!</definedName>
    <definedName name="Itog" localSheetId="11">#REF!</definedName>
    <definedName name="Itog" localSheetId="12">#REF!</definedName>
    <definedName name="Itog">#REF!</definedName>
    <definedName name="j" localSheetId="7" hidden="1">{#N/A,#N/A,TRUE,"Смета на пасс. обор. №1"}</definedName>
    <definedName name="j" localSheetId="10" hidden="1">{#N/A,#N/A,TRUE,"Смета на пасс. обор. №1"}</definedName>
    <definedName name="j" localSheetId="3" hidden="1">{#N/A,#N/A,TRUE,"Смета на пасс. обор. №1"}</definedName>
    <definedName name="j" localSheetId="11" hidden="1">{#N/A,#N/A,TRUE,"Смета на пасс. обор. №1"}</definedName>
    <definedName name="j" localSheetId="12" hidden="1">{#N/A,#N/A,TRUE,"Смета на пасс. обор. №1"}</definedName>
    <definedName name="j" hidden="1">{#N/A,#N/A,TRUE,"Смета на пасс. обор. №1"}</definedName>
    <definedName name="kbndsjhafj">[9]ЛЧ!$C$17:$K$22</definedName>
    <definedName name="Kod_res" localSheetId="6">'[10]Выборка Заказчик'!#REF!</definedName>
    <definedName name="Kod_res" localSheetId="7">'[10]Выборка Заказчик'!#REF!</definedName>
    <definedName name="Kod_res" localSheetId="10">'[10]Выборка Заказчик'!#REF!</definedName>
    <definedName name="Kod_res" localSheetId="13">'[10]Выборка Заказчик'!#REF!</definedName>
    <definedName name="Kod_res" localSheetId="11">'[10]Выборка Заказчик'!#REF!</definedName>
    <definedName name="Kod_res" localSheetId="12">'[10]Выборка Заказчик'!#REF!</definedName>
    <definedName name="Kod_res">'[10]Выборка Заказчик'!#REF!</definedName>
    <definedName name="Koeffcb" localSheetId="6">#REF!</definedName>
    <definedName name="Koeffcb" localSheetId="7">#REF!</definedName>
    <definedName name="Koeffcb" localSheetId="10">#REF!</definedName>
    <definedName name="Koeffcb" localSheetId="13">#REF!</definedName>
    <definedName name="Koeffcb" localSheetId="11">#REF!</definedName>
    <definedName name="Koeffcb" localSheetId="12">#REF!</definedName>
    <definedName name="Koeffcb">#REF!</definedName>
    <definedName name="Language">[3]GA!$AX$1:$AX$2</definedName>
    <definedName name="Line" localSheetId="6">#REF!</definedName>
    <definedName name="Line" localSheetId="7">#REF!</definedName>
    <definedName name="Line" localSheetId="10">#REF!</definedName>
    <definedName name="Line" localSheetId="13">#REF!</definedName>
    <definedName name="Line" localSheetId="11">#REF!</definedName>
    <definedName name="Line" localSheetId="12">#REF!</definedName>
    <definedName name="Line">#REF!</definedName>
    <definedName name="lp">[11]Panduit!$E$4</definedName>
    <definedName name="m" localSheetId="6">[12]Microsoft!#REF!</definedName>
    <definedName name="m" localSheetId="7">[12]Microsoft!#REF!</definedName>
    <definedName name="m" localSheetId="10">[12]Microsoft!#REF!</definedName>
    <definedName name="m" localSheetId="13">[12]Microsoft!#REF!</definedName>
    <definedName name="m" localSheetId="11">[12]Microsoft!#REF!</definedName>
    <definedName name="m" localSheetId="12">[12]Microsoft!#REF!</definedName>
    <definedName name="m">[12]Microsoft!#REF!</definedName>
    <definedName name="Mash" localSheetId="6">#REF!</definedName>
    <definedName name="Mash" localSheetId="7">#REF!</definedName>
    <definedName name="Mash" localSheetId="10">#REF!</definedName>
    <definedName name="Mash" localSheetId="13">#REF!</definedName>
    <definedName name="Mash" localSheetId="11">#REF!</definedName>
    <definedName name="Mash" localSheetId="12">#REF!</definedName>
    <definedName name="Mash">#REF!</definedName>
    <definedName name="Mash_2" localSheetId="6">#REF!</definedName>
    <definedName name="Mash_2" localSheetId="7">#REF!</definedName>
    <definedName name="Mash_2" localSheetId="10">#REF!</definedName>
    <definedName name="Mash_2" localSheetId="13">#REF!</definedName>
    <definedName name="Mash_2" localSheetId="11">#REF!</definedName>
    <definedName name="Mash_2" localSheetId="12">#REF!</definedName>
    <definedName name="Mash_2">#REF!</definedName>
    <definedName name="MATER" localSheetId="6">[7]Спецификация!#REF!</definedName>
    <definedName name="MATER" localSheetId="7">[7]Спецификация!#REF!</definedName>
    <definedName name="MATER" localSheetId="10">[7]Спецификация!#REF!</definedName>
    <definedName name="MATER" localSheetId="13">[7]Спецификация!#REF!</definedName>
    <definedName name="MATER" localSheetId="11">[7]Спецификация!#REF!</definedName>
    <definedName name="MATER" localSheetId="12">[7]Спецификация!#REF!</definedName>
    <definedName name="MATER">[7]Спецификация!#REF!</definedName>
    <definedName name="Materials" localSheetId="6">#REF!</definedName>
    <definedName name="Materials" localSheetId="7">#REF!</definedName>
    <definedName name="Materials" localSheetId="10">#REF!</definedName>
    <definedName name="Materials" localSheetId="13">#REF!</definedName>
    <definedName name="Materials" localSheetId="11">#REF!</definedName>
    <definedName name="Materials" localSheetId="12">#REF!</definedName>
    <definedName name="Materials">#REF!</definedName>
    <definedName name="Means_res" localSheetId="6">#REF!</definedName>
    <definedName name="Means_res" localSheetId="7">#REF!</definedName>
    <definedName name="Means_res" localSheetId="10">#REF!</definedName>
    <definedName name="Means_res" localSheetId="13">#REF!</definedName>
    <definedName name="Means_res" localSheetId="11">#REF!</definedName>
    <definedName name="Means_res" localSheetId="12">#REF!</definedName>
    <definedName name="Means_res">#REF!</definedName>
    <definedName name="Mechanik" localSheetId="6">#REF!</definedName>
    <definedName name="Mechanik" localSheetId="7">#REF!</definedName>
    <definedName name="Mechanik" localSheetId="10">#REF!</definedName>
    <definedName name="Mechanik" localSheetId="13">#REF!</definedName>
    <definedName name="Mechanik" localSheetId="11">#REF!</definedName>
    <definedName name="Mechanik" localSheetId="12">#REF!</definedName>
    <definedName name="Mechanik">#REF!</definedName>
    <definedName name="mm" localSheetId="6">[12]Microsoft!#REF!</definedName>
    <definedName name="mm" localSheetId="7">[12]Microsoft!#REF!</definedName>
    <definedName name="mm" localSheetId="10">[12]Microsoft!#REF!</definedName>
    <definedName name="mm" localSheetId="13">[12]Microsoft!#REF!</definedName>
    <definedName name="mm" localSheetId="11">[12]Microsoft!#REF!</definedName>
    <definedName name="mm" localSheetId="12">[12]Microsoft!#REF!</definedName>
    <definedName name="mm">[12]Microsoft!#REF!</definedName>
    <definedName name="mmm" localSheetId="6">[12]Microsoft!#REF!</definedName>
    <definedName name="mmm" localSheetId="7">[12]Microsoft!#REF!</definedName>
    <definedName name="mmm" localSheetId="10">[12]Microsoft!#REF!</definedName>
    <definedName name="mmm" localSheetId="13">[12]Microsoft!#REF!</definedName>
    <definedName name="mmm" localSheetId="11">[12]Microsoft!#REF!</definedName>
    <definedName name="mmm" localSheetId="12">[12]Microsoft!#REF!</definedName>
    <definedName name="mmm">[12]Microsoft!#REF!</definedName>
    <definedName name="NAME" localSheetId="6">'[13]Basic calculation (optimistic)'!#REF!</definedName>
    <definedName name="NAME" localSheetId="7">'[13]Basic calculation (optimistic)'!#REF!</definedName>
    <definedName name="NAME" localSheetId="10">'[13]Basic calculation (optimistic)'!#REF!</definedName>
    <definedName name="NAME" localSheetId="13">'[13]Basic calculation (optimistic)'!#REF!</definedName>
    <definedName name="NAME" localSheetId="11">'[13]Basic calculation (optimistic)'!#REF!</definedName>
    <definedName name="NAME" localSheetId="12">'[13]Basic calculation (optimistic)'!#REF!</definedName>
    <definedName name="NAME">'[13]Basic calculation (optimistic)'!#REF!</definedName>
    <definedName name="Name_works" localSheetId="6">#REF!</definedName>
    <definedName name="Name_works" localSheetId="7">#REF!</definedName>
    <definedName name="Name_works" localSheetId="10">#REF!</definedName>
    <definedName name="Name_works" localSheetId="13">#REF!</definedName>
    <definedName name="Name_works" localSheetId="11">#REF!</definedName>
    <definedName name="Name_works" localSheetId="12">#REF!</definedName>
    <definedName name="Name_works">#REF!</definedName>
    <definedName name="NN_sm_03" localSheetId="6">#REF!</definedName>
    <definedName name="NN_sm_03" localSheetId="7">#REF!</definedName>
    <definedName name="NN_sm_03" localSheetId="10">#REF!</definedName>
    <definedName name="NN_sm_03" localSheetId="13">#REF!</definedName>
    <definedName name="NN_sm_03" localSheetId="11">#REF!</definedName>
    <definedName name="NN_sm_03" localSheetId="12">#REF!</definedName>
    <definedName name="NN_sm_03">#REF!</definedName>
    <definedName name="NNpp" localSheetId="6">#REF!</definedName>
    <definedName name="NNpp" localSheetId="7">#REF!</definedName>
    <definedName name="NNpp" localSheetId="10">#REF!</definedName>
    <definedName name="NNpp" localSheetId="13">#REF!</definedName>
    <definedName name="NNpp" localSheetId="11">#REF!</definedName>
    <definedName name="NNpp" localSheetId="12">#REF!</definedName>
    <definedName name="NNpp">#REF!</definedName>
    <definedName name="Norm_Intensiv" localSheetId="6">#REF!</definedName>
    <definedName name="Norm_Intensiv" localSheetId="7">#REF!</definedName>
    <definedName name="Norm_Intensiv" localSheetId="10">#REF!</definedName>
    <definedName name="Norm_Intensiv" localSheetId="13">#REF!</definedName>
    <definedName name="Norm_Intensiv" localSheetId="11">#REF!</definedName>
    <definedName name="Norm_Intensiv" localSheetId="12">#REF!</definedName>
    <definedName name="Norm_Intensiv">#REF!</definedName>
    <definedName name="Nr" localSheetId="6">#REF!</definedName>
    <definedName name="Nr" localSheetId="7">#REF!</definedName>
    <definedName name="Nr" localSheetId="10">#REF!</definedName>
    <definedName name="Nr" localSheetId="13">#REF!</definedName>
    <definedName name="Nr" localSheetId="11">#REF!</definedName>
    <definedName name="Nr" localSheetId="12">#REF!</definedName>
    <definedName name="Nr">#REF!</definedName>
    <definedName name="Nr_2" localSheetId="6">#REF!</definedName>
    <definedName name="Nr_2" localSheetId="7">#REF!</definedName>
    <definedName name="Nr_2" localSheetId="10">#REF!</definedName>
    <definedName name="Nr_2" localSheetId="13">#REF!</definedName>
    <definedName name="Nr_2" localSheetId="11">#REF!</definedName>
    <definedName name="Nr_2" localSheetId="12">#REF!</definedName>
    <definedName name="Nr_2">#REF!</definedName>
    <definedName name="Ns" localSheetId="6">#REF!</definedName>
    <definedName name="Ns" localSheetId="7">#REF!</definedName>
    <definedName name="Ns" localSheetId="10">#REF!</definedName>
    <definedName name="Ns" localSheetId="13">#REF!</definedName>
    <definedName name="Ns" localSheetId="11">#REF!</definedName>
    <definedName name="Ns" localSheetId="12">#REF!</definedName>
    <definedName name="Ns">#REF!</definedName>
    <definedName name="Ns_2" localSheetId="6">#REF!</definedName>
    <definedName name="Ns_2" localSheetId="7">#REF!</definedName>
    <definedName name="Ns_2" localSheetId="10">#REF!</definedName>
    <definedName name="Ns_2" localSheetId="13">#REF!</definedName>
    <definedName name="Ns_2" localSheetId="11">#REF!</definedName>
    <definedName name="Ns_2" localSheetId="12">#REF!</definedName>
    <definedName name="Ns_2">#REF!</definedName>
    <definedName name="№40" localSheetId="6">#REF!</definedName>
    <definedName name="№40" localSheetId="7">#REF!</definedName>
    <definedName name="№40" localSheetId="10">#REF!</definedName>
    <definedName name="№40" localSheetId="13">#REF!</definedName>
    <definedName name="№40" localSheetId="11">#REF!</definedName>
    <definedName name="№40" localSheetId="12">#REF!</definedName>
    <definedName name="№40">#REF!</definedName>
    <definedName name="Ob" localSheetId="6">#REF!</definedName>
    <definedName name="Ob" localSheetId="7">#REF!</definedName>
    <definedName name="Ob" localSheetId="10">#REF!</definedName>
    <definedName name="Ob" localSheetId="13">#REF!</definedName>
    <definedName name="Ob" localSheetId="11">#REF!</definedName>
    <definedName name="Ob" localSheetId="12">#REF!</definedName>
    <definedName name="Ob">#REF!</definedName>
    <definedName name="Ob_2" localSheetId="6">#REF!</definedName>
    <definedName name="Ob_2" localSheetId="7">#REF!</definedName>
    <definedName name="Ob_2" localSheetId="10">#REF!</definedName>
    <definedName name="Ob_2" localSheetId="13">#REF!</definedName>
    <definedName name="Ob_2" localSheetId="11">#REF!</definedName>
    <definedName name="Ob_2" localSheetId="12">#REF!</definedName>
    <definedName name="Ob_2">#REF!</definedName>
    <definedName name="OLE_LINK1" localSheetId="12">'ТЭП СОШ'!$C$4</definedName>
    <definedName name="Other_cost" localSheetId="6">#REF!</definedName>
    <definedName name="Other_cost" localSheetId="7">#REF!</definedName>
    <definedName name="Other_cost" localSheetId="10">#REF!</definedName>
    <definedName name="Other_cost" localSheetId="13">#REF!</definedName>
    <definedName name="Other_cost" localSheetId="11">#REF!</definedName>
    <definedName name="Other_cost" localSheetId="12">#REF!</definedName>
    <definedName name="Other_cost">#REF!</definedName>
    <definedName name="Overheads" localSheetId="6">#REF!</definedName>
    <definedName name="Overheads" localSheetId="7">#REF!</definedName>
    <definedName name="Overheads" localSheetId="10">#REF!</definedName>
    <definedName name="Overheads" localSheetId="13">#REF!</definedName>
    <definedName name="Overheads" localSheetId="11">#REF!</definedName>
    <definedName name="Overheads" localSheetId="12">#REF!</definedName>
    <definedName name="Overheads">#REF!</definedName>
    <definedName name="OZ" localSheetId="6">#REF!</definedName>
    <definedName name="OZ" localSheetId="7">#REF!</definedName>
    <definedName name="OZ" localSheetId="10">#REF!</definedName>
    <definedName name="OZ" localSheetId="13">#REF!</definedName>
    <definedName name="OZ" localSheetId="11">#REF!</definedName>
    <definedName name="OZ" localSheetId="12">#REF!</definedName>
    <definedName name="OZ">#REF!</definedName>
    <definedName name="OZ_2" localSheetId="6">#REF!</definedName>
    <definedName name="OZ_2" localSheetId="7">#REF!</definedName>
    <definedName name="OZ_2" localSheetId="10">#REF!</definedName>
    <definedName name="OZ_2" localSheetId="13">#REF!</definedName>
    <definedName name="OZ_2" localSheetId="11">#REF!</definedName>
    <definedName name="OZ_2" localSheetId="12">#REF!</definedName>
    <definedName name="OZ_2">#REF!</definedName>
    <definedName name="p" localSheetId="7" hidden="1">{#N/A,#N/A,TRUE,"Смета на пасс. обор. №1"}</definedName>
    <definedName name="p" localSheetId="10" hidden="1">{#N/A,#N/A,TRUE,"Смета на пасс. обор. №1"}</definedName>
    <definedName name="p" localSheetId="3" hidden="1">{#N/A,#N/A,TRUE,"Смета на пасс. обор. №1"}</definedName>
    <definedName name="p" localSheetId="11" hidden="1">{#N/A,#N/A,TRUE,"Смета на пасс. обор. №1"}</definedName>
    <definedName name="p" localSheetId="12" hidden="1">{#N/A,#N/A,TRUE,"Смета на пасс. обор. №1"}</definedName>
    <definedName name="p" hidden="1">{#N/A,#N/A,TRUE,"Смета на пасс. обор. №1"}</definedName>
    <definedName name="ppp" localSheetId="6">#REF!</definedName>
    <definedName name="ppp" localSheetId="7">#REF!</definedName>
    <definedName name="ppp" localSheetId="10">#REF!</definedName>
    <definedName name="ppp" localSheetId="13">#REF!</definedName>
    <definedName name="ppp" localSheetId="11">#REF!</definedName>
    <definedName name="ppp" localSheetId="12">#REF!</definedName>
    <definedName name="ppp">#REF!</definedName>
    <definedName name="pr" localSheetId="6">[7]Спецификация!#REF!</definedName>
    <definedName name="pr" localSheetId="7">[7]Спецификация!#REF!</definedName>
    <definedName name="pr" localSheetId="10">[7]Спецификация!#REF!</definedName>
    <definedName name="pr" localSheetId="13">[7]Спецификация!#REF!</definedName>
    <definedName name="pr" localSheetId="11">[7]Спецификация!#REF!</definedName>
    <definedName name="pr" localSheetId="12">[7]Спецификация!#REF!</definedName>
    <definedName name="pr">[7]Спецификация!#REF!</definedName>
    <definedName name="Profit" localSheetId="6">[5]Lucent!#REF!</definedName>
    <definedName name="Profit" localSheetId="7">[5]Lucent!#REF!</definedName>
    <definedName name="Profit" localSheetId="10">[5]Lucent!#REF!</definedName>
    <definedName name="Profit" localSheetId="13">[5]Lucent!#REF!</definedName>
    <definedName name="Profit" localSheetId="11">[5]Lucent!#REF!</definedName>
    <definedName name="Profit" localSheetId="12">[5]Lucent!#REF!</definedName>
    <definedName name="Profit">[5]Lucent!#REF!</definedName>
    <definedName name="profit2" localSheetId="6">[5]Lucent!#REF!</definedName>
    <definedName name="profit2" localSheetId="7">[5]Lucent!#REF!</definedName>
    <definedName name="profit2" localSheetId="10">[5]Lucent!#REF!</definedName>
    <definedName name="profit2" localSheetId="13">[5]Lucent!#REF!</definedName>
    <definedName name="profit2" localSheetId="11">[5]Lucent!#REF!</definedName>
    <definedName name="profit2" localSheetId="12">[5]Lucent!#REF!</definedName>
    <definedName name="profit2">[5]Lucent!#REF!</definedName>
    <definedName name="ProfitLucent">1.65</definedName>
    <definedName name="PROJ" localSheetId="6">[7]Спецификация!#REF!</definedName>
    <definedName name="PROJ" localSheetId="7">[7]Спецификация!#REF!</definedName>
    <definedName name="PROJ" localSheetId="10">[7]Спецификация!#REF!</definedName>
    <definedName name="PROJ" localSheetId="13">[7]Спецификация!#REF!</definedName>
    <definedName name="PROJ" localSheetId="11">[7]Спецификация!#REF!</definedName>
    <definedName name="PROJ" localSheetId="12">[7]Спецификация!#REF!</definedName>
    <definedName name="PROJ">[7]Спецификация!#REF!</definedName>
    <definedName name="Project" localSheetId="6">#REF!</definedName>
    <definedName name="Project" localSheetId="7">#REF!</definedName>
    <definedName name="Project" localSheetId="10">#REF!</definedName>
    <definedName name="Project" localSheetId="13">#REF!</definedName>
    <definedName name="Project" localSheetId="11">#REF!</definedName>
    <definedName name="Project" localSheetId="12">#REF!</definedName>
    <definedName name="Project">#REF!</definedName>
    <definedName name="qqq" localSheetId="7" hidden="1">{#N/A,#N/A,TRUE,"Смета на пасс. обор. №1"}</definedName>
    <definedName name="qqq" localSheetId="10" hidden="1">{#N/A,#N/A,TRUE,"Смета на пасс. обор. №1"}</definedName>
    <definedName name="qqq" localSheetId="3" hidden="1">{#N/A,#N/A,TRUE,"Смета на пасс. обор. №1"}</definedName>
    <definedName name="qqq" localSheetId="11" hidden="1">{#N/A,#N/A,TRUE,"Смета на пасс. обор. №1"}</definedName>
    <definedName name="qqq" localSheetId="12" hidden="1">{#N/A,#N/A,TRUE,"Смета на пасс. обор. №1"}</definedName>
    <definedName name="qqq" hidden="1">{#N/A,#N/A,TRUE,"Смета на пасс. обор. №1"}</definedName>
    <definedName name="QT_Type">"QT-2L"</definedName>
    <definedName name="R_Lst" localSheetId="6">#REF!</definedName>
    <definedName name="R_Lst" localSheetId="7">#REF!</definedName>
    <definedName name="R_Lst" localSheetId="10">#REF!</definedName>
    <definedName name="R_Lst" localSheetId="13">#REF!</definedName>
    <definedName name="R_Lst" localSheetId="11">#REF!</definedName>
    <definedName name="R_Lst" localSheetId="12">#REF!</definedName>
    <definedName name="R_Lst">#REF!</definedName>
    <definedName name="R_Net" localSheetId="6">#REF!</definedName>
    <definedName name="R_Net" localSheetId="7">#REF!</definedName>
    <definedName name="R_Net" localSheetId="10">#REF!</definedName>
    <definedName name="R_Net" localSheetId="13">#REF!</definedName>
    <definedName name="R_Net" localSheetId="11">#REF!</definedName>
    <definedName name="R_Net" localSheetId="12">#REF!</definedName>
    <definedName name="R_Net">#REF!</definedName>
    <definedName name="range" localSheetId="6">#REF!</definedName>
    <definedName name="range" localSheetId="7">#REF!</definedName>
    <definedName name="range" localSheetId="10">#REF!</definedName>
    <definedName name="range" localSheetId="13">#REF!</definedName>
    <definedName name="range" localSheetId="11">#REF!</definedName>
    <definedName name="range" localSheetId="12">#REF!</definedName>
    <definedName name="range">#REF!</definedName>
    <definedName name="range2" localSheetId="6">#REF!</definedName>
    <definedName name="range2" localSheetId="7">#REF!</definedName>
    <definedName name="range2" localSheetId="10">#REF!</definedName>
    <definedName name="range2" localSheetId="13">#REF!</definedName>
    <definedName name="range2" localSheetId="11">#REF!</definedName>
    <definedName name="range2" localSheetId="12">#REF!</definedName>
    <definedName name="range2">#REF!</definedName>
    <definedName name="Rate" localSheetId="6">#REF!</definedName>
    <definedName name="Rate" localSheetId="7">#REF!</definedName>
    <definedName name="Rate" localSheetId="10">#REF!</definedName>
    <definedName name="Rate" localSheetId="13">#REF!</definedName>
    <definedName name="Rate" localSheetId="11">#REF!</definedName>
    <definedName name="Rate" localSheetId="12">#REF!</definedName>
    <definedName name="Rate">#REF!</definedName>
    <definedName name="Rit">[14]УКП!$H$3</definedName>
    <definedName name="Sign" localSheetId="6">#REF!</definedName>
    <definedName name="Sign" localSheetId="7">#REF!</definedName>
    <definedName name="Sign" localSheetId="10">#REF!</definedName>
    <definedName name="Sign" localSheetId="13">#REF!</definedName>
    <definedName name="Sign" localSheetId="11">#REF!</definedName>
    <definedName name="Sign" localSheetId="12">#REF!</definedName>
    <definedName name="Sign">#REF!</definedName>
    <definedName name="Single_cost" localSheetId="6">#REF!</definedName>
    <definedName name="Single_cost" localSheetId="7">#REF!</definedName>
    <definedName name="Single_cost" localSheetId="10">#REF!</definedName>
    <definedName name="Single_cost" localSheetId="13">#REF!</definedName>
    <definedName name="Single_cost" localSheetId="11">#REF!</definedName>
    <definedName name="Single_cost" localSheetId="12">#REF!</definedName>
    <definedName name="Single_cost">#REF!</definedName>
    <definedName name="Single_Number" localSheetId="6">#REF!</definedName>
    <definedName name="Single_Number" localSheetId="7">#REF!</definedName>
    <definedName name="Single_Number" localSheetId="10">#REF!</definedName>
    <definedName name="Single_Number" localSheetId="13">#REF!</definedName>
    <definedName name="Single_Number" localSheetId="11">#REF!</definedName>
    <definedName name="Single_Number" localSheetId="12">#REF!</definedName>
    <definedName name="Single_Number">#REF!</definedName>
    <definedName name="SM_STO" localSheetId="6">'[15]93-110'!#REF!</definedName>
    <definedName name="SM_STO" localSheetId="7">'[15]93-110'!#REF!</definedName>
    <definedName name="SM_STO" localSheetId="10">'[15]93-110'!#REF!</definedName>
    <definedName name="SM_STO" localSheetId="13">'[15]93-110'!#REF!</definedName>
    <definedName name="SM_STO" localSheetId="11">'[15]93-110'!#REF!</definedName>
    <definedName name="SM_STO" localSheetId="12">'[15]93-110'!#REF!</definedName>
    <definedName name="SM_STO">'[15]93-110'!#REF!</definedName>
    <definedName name="SMR" localSheetId="6">#REF!</definedName>
    <definedName name="SMR" localSheetId="7">#REF!</definedName>
    <definedName name="SMR" localSheetId="10">#REF!</definedName>
    <definedName name="SMR" localSheetId="13">#REF!</definedName>
    <definedName name="SMR" localSheetId="11">#REF!</definedName>
    <definedName name="SMR" localSheetId="12">#REF!</definedName>
    <definedName name="SMR">#REF!</definedName>
    <definedName name="Time_unit" localSheetId="6">[3]GA!#REF!</definedName>
    <definedName name="Time_unit" localSheetId="7">[3]GA!#REF!</definedName>
    <definedName name="Time_unit" localSheetId="10">[3]GA!#REF!</definedName>
    <definedName name="Time_unit" localSheetId="13">[3]GA!#REF!</definedName>
    <definedName name="Time_unit" localSheetId="11">[3]GA!#REF!</definedName>
    <definedName name="Time_unit" localSheetId="12">[3]GA!#REF!</definedName>
    <definedName name="Time_unit">[3]GA!#REF!</definedName>
    <definedName name="Times" localSheetId="6">#REF!</definedName>
    <definedName name="Times" localSheetId="7">#REF!</definedName>
    <definedName name="Times" localSheetId="10">#REF!</definedName>
    <definedName name="Times" localSheetId="13">#REF!</definedName>
    <definedName name="Times" localSheetId="11">#REF!</definedName>
    <definedName name="Times" localSheetId="12">#REF!</definedName>
    <definedName name="Times">#REF!</definedName>
    <definedName name="Times_1" localSheetId="6">#REF!</definedName>
    <definedName name="Times_1" localSheetId="7">#REF!</definedName>
    <definedName name="Times_1" localSheetId="10">#REF!</definedName>
    <definedName name="Times_1" localSheetId="13">#REF!</definedName>
    <definedName name="Times_1" localSheetId="11">#REF!</definedName>
    <definedName name="Times_1" localSheetId="12">#REF!</definedName>
    <definedName name="Times_1">#REF!</definedName>
    <definedName name="Times_10" localSheetId="6">#REF!</definedName>
    <definedName name="Times_10" localSheetId="7">#REF!</definedName>
    <definedName name="Times_10" localSheetId="10">#REF!</definedName>
    <definedName name="Times_10" localSheetId="13">#REF!</definedName>
    <definedName name="Times_10" localSheetId="11">#REF!</definedName>
    <definedName name="Times_10" localSheetId="12">#REF!</definedName>
    <definedName name="Times_10">#REF!</definedName>
    <definedName name="Times_11" localSheetId="6">#REF!</definedName>
    <definedName name="Times_11" localSheetId="7">#REF!</definedName>
    <definedName name="Times_11" localSheetId="10">#REF!</definedName>
    <definedName name="Times_11" localSheetId="13">#REF!</definedName>
    <definedName name="Times_11" localSheetId="11">#REF!</definedName>
    <definedName name="Times_11" localSheetId="12">#REF!</definedName>
    <definedName name="Times_11">#REF!</definedName>
    <definedName name="Times_12" localSheetId="6">#REF!</definedName>
    <definedName name="Times_12" localSheetId="7">#REF!</definedName>
    <definedName name="Times_12" localSheetId="10">#REF!</definedName>
    <definedName name="Times_12" localSheetId="13">#REF!</definedName>
    <definedName name="Times_12" localSheetId="11">#REF!</definedName>
    <definedName name="Times_12" localSheetId="12">#REF!</definedName>
    <definedName name="Times_12">#REF!</definedName>
    <definedName name="Times_13" localSheetId="6">#REF!</definedName>
    <definedName name="Times_13" localSheetId="7">#REF!</definedName>
    <definedName name="Times_13" localSheetId="10">#REF!</definedName>
    <definedName name="Times_13" localSheetId="13">#REF!</definedName>
    <definedName name="Times_13" localSheetId="11">#REF!</definedName>
    <definedName name="Times_13" localSheetId="12">#REF!</definedName>
    <definedName name="Times_13">#REF!</definedName>
    <definedName name="Times_14" localSheetId="6">#REF!</definedName>
    <definedName name="Times_14" localSheetId="7">#REF!</definedName>
    <definedName name="Times_14" localSheetId="10">#REF!</definedName>
    <definedName name="Times_14" localSheetId="13">#REF!</definedName>
    <definedName name="Times_14" localSheetId="11">#REF!</definedName>
    <definedName name="Times_14" localSheetId="12">#REF!</definedName>
    <definedName name="Times_14">#REF!</definedName>
    <definedName name="Times_15" localSheetId="6">#REF!</definedName>
    <definedName name="Times_15" localSheetId="7">#REF!</definedName>
    <definedName name="Times_15" localSheetId="10">#REF!</definedName>
    <definedName name="Times_15" localSheetId="13">#REF!</definedName>
    <definedName name="Times_15" localSheetId="11">#REF!</definedName>
    <definedName name="Times_15" localSheetId="12">#REF!</definedName>
    <definedName name="Times_15">#REF!</definedName>
    <definedName name="Times_16" localSheetId="6">#REF!</definedName>
    <definedName name="Times_16" localSheetId="7">#REF!</definedName>
    <definedName name="Times_16" localSheetId="10">#REF!</definedName>
    <definedName name="Times_16" localSheetId="13">#REF!</definedName>
    <definedName name="Times_16" localSheetId="11">#REF!</definedName>
    <definedName name="Times_16" localSheetId="12">#REF!</definedName>
    <definedName name="Times_16">#REF!</definedName>
    <definedName name="Times_17" localSheetId="6">#REF!</definedName>
    <definedName name="Times_17" localSheetId="7">#REF!</definedName>
    <definedName name="Times_17" localSheetId="10">#REF!</definedName>
    <definedName name="Times_17" localSheetId="13">#REF!</definedName>
    <definedName name="Times_17" localSheetId="11">#REF!</definedName>
    <definedName name="Times_17" localSheetId="12">#REF!</definedName>
    <definedName name="Times_17">#REF!</definedName>
    <definedName name="Times_18" localSheetId="6">#REF!</definedName>
    <definedName name="Times_18" localSheetId="7">#REF!</definedName>
    <definedName name="Times_18" localSheetId="10">#REF!</definedName>
    <definedName name="Times_18" localSheetId="13">#REF!</definedName>
    <definedName name="Times_18" localSheetId="11">#REF!</definedName>
    <definedName name="Times_18" localSheetId="12">#REF!</definedName>
    <definedName name="Times_18">#REF!</definedName>
    <definedName name="Times_19" localSheetId="6">#REF!</definedName>
    <definedName name="Times_19" localSheetId="7">#REF!</definedName>
    <definedName name="Times_19" localSheetId="10">#REF!</definedName>
    <definedName name="Times_19" localSheetId="13">#REF!</definedName>
    <definedName name="Times_19" localSheetId="11">#REF!</definedName>
    <definedName name="Times_19" localSheetId="12">#REF!</definedName>
    <definedName name="Times_19">#REF!</definedName>
    <definedName name="Times_2" localSheetId="6">#REF!</definedName>
    <definedName name="Times_2" localSheetId="7">#REF!</definedName>
    <definedName name="Times_2" localSheetId="10">#REF!</definedName>
    <definedName name="Times_2" localSheetId="13">#REF!</definedName>
    <definedName name="Times_2" localSheetId="11">#REF!</definedName>
    <definedName name="Times_2" localSheetId="12">#REF!</definedName>
    <definedName name="Times_2">#REF!</definedName>
    <definedName name="Times_20" localSheetId="6">#REF!</definedName>
    <definedName name="Times_20" localSheetId="7">#REF!</definedName>
    <definedName name="Times_20" localSheetId="10">#REF!</definedName>
    <definedName name="Times_20" localSheetId="13">#REF!</definedName>
    <definedName name="Times_20" localSheetId="11">#REF!</definedName>
    <definedName name="Times_20" localSheetId="12">#REF!</definedName>
    <definedName name="Times_20">#REF!</definedName>
    <definedName name="Times_21" localSheetId="6">#REF!</definedName>
    <definedName name="Times_21" localSheetId="7">#REF!</definedName>
    <definedName name="Times_21" localSheetId="10">#REF!</definedName>
    <definedName name="Times_21" localSheetId="13">#REF!</definedName>
    <definedName name="Times_21" localSheetId="11">#REF!</definedName>
    <definedName name="Times_21" localSheetId="12">#REF!</definedName>
    <definedName name="Times_21">#REF!</definedName>
    <definedName name="Times_22" localSheetId="6">#REF!</definedName>
    <definedName name="Times_22" localSheetId="7">#REF!</definedName>
    <definedName name="Times_22" localSheetId="10">#REF!</definedName>
    <definedName name="Times_22" localSheetId="13">#REF!</definedName>
    <definedName name="Times_22" localSheetId="11">#REF!</definedName>
    <definedName name="Times_22" localSheetId="12">#REF!</definedName>
    <definedName name="Times_22">#REF!</definedName>
    <definedName name="Times_49" localSheetId="6">#REF!</definedName>
    <definedName name="Times_49" localSheetId="7">#REF!</definedName>
    <definedName name="Times_49" localSheetId="10">#REF!</definedName>
    <definedName name="Times_49" localSheetId="13">#REF!</definedName>
    <definedName name="Times_49" localSheetId="11">#REF!</definedName>
    <definedName name="Times_49" localSheetId="12">#REF!</definedName>
    <definedName name="Times_49">#REF!</definedName>
    <definedName name="Times_5" localSheetId="6">#REF!</definedName>
    <definedName name="Times_5" localSheetId="7">#REF!</definedName>
    <definedName name="Times_5" localSheetId="10">#REF!</definedName>
    <definedName name="Times_5" localSheetId="13">#REF!</definedName>
    <definedName name="Times_5" localSheetId="11">#REF!</definedName>
    <definedName name="Times_5" localSheetId="12">#REF!</definedName>
    <definedName name="Times_5">#REF!</definedName>
    <definedName name="Times_50" localSheetId="6">#REF!</definedName>
    <definedName name="Times_50" localSheetId="7">#REF!</definedName>
    <definedName name="Times_50" localSheetId="10">#REF!</definedName>
    <definedName name="Times_50" localSheetId="13">#REF!</definedName>
    <definedName name="Times_50" localSheetId="11">#REF!</definedName>
    <definedName name="Times_50" localSheetId="12">#REF!</definedName>
    <definedName name="Times_50">#REF!</definedName>
    <definedName name="Times_51" localSheetId="6">#REF!</definedName>
    <definedName name="Times_51" localSheetId="7">#REF!</definedName>
    <definedName name="Times_51" localSheetId="10">#REF!</definedName>
    <definedName name="Times_51" localSheetId="13">#REF!</definedName>
    <definedName name="Times_51" localSheetId="11">#REF!</definedName>
    <definedName name="Times_51" localSheetId="12">#REF!</definedName>
    <definedName name="Times_51">#REF!</definedName>
    <definedName name="Times_52" localSheetId="6">#REF!</definedName>
    <definedName name="Times_52" localSheetId="7">#REF!</definedName>
    <definedName name="Times_52" localSheetId="10">#REF!</definedName>
    <definedName name="Times_52" localSheetId="13">#REF!</definedName>
    <definedName name="Times_52" localSheetId="11">#REF!</definedName>
    <definedName name="Times_52" localSheetId="12">#REF!</definedName>
    <definedName name="Times_52">#REF!</definedName>
    <definedName name="Times_53" localSheetId="6">#REF!</definedName>
    <definedName name="Times_53" localSheetId="7">#REF!</definedName>
    <definedName name="Times_53" localSheetId="10">#REF!</definedName>
    <definedName name="Times_53" localSheetId="13">#REF!</definedName>
    <definedName name="Times_53" localSheetId="11">#REF!</definedName>
    <definedName name="Times_53" localSheetId="12">#REF!</definedName>
    <definedName name="Times_53">#REF!</definedName>
    <definedName name="Times_54" localSheetId="6">#REF!</definedName>
    <definedName name="Times_54" localSheetId="7">#REF!</definedName>
    <definedName name="Times_54" localSheetId="10">#REF!</definedName>
    <definedName name="Times_54" localSheetId="13">#REF!</definedName>
    <definedName name="Times_54" localSheetId="11">#REF!</definedName>
    <definedName name="Times_54" localSheetId="12">#REF!</definedName>
    <definedName name="Times_54">#REF!</definedName>
    <definedName name="Times_6" localSheetId="6">#REF!</definedName>
    <definedName name="Times_6" localSheetId="7">#REF!</definedName>
    <definedName name="Times_6" localSheetId="10">#REF!</definedName>
    <definedName name="Times_6" localSheetId="13">#REF!</definedName>
    <definedName name="Times_6" localSheetId="11">#REF!</definedName>
    <definedName name="Times_6" localSheetId="12">#REF!</definedName>
    <definedName name="Times_6">#REF!</definedName>
    <definedName name="Times_7" localSheetId="6">#REF!</definedName>
    <definedName name="Times_7" localSheetId="7">#REF!</definedName>
    <definedName name="Times_7" localSheetId="10">#REF!</definedName>
    <definedName name="Times_7" localSheetId="13">#REF!</definedName>
    <definedName name="Times_7" localSheetId="11">#REF!</definedName>
    <definedName name="Times_7" localSheetId="12">#REF!</definedName>
    <definedName name="Times_7">#REF!</definedName>
    <definedName name="Times_8" localSheetId="6">#REF!</definedName>
    <definedName name="Times_8" localSheetId="7">#REF!</definedName>
    <definedName name="Times_8" localSheetId="10">#REF!</definedName>
    <definedName name="Times_8" localSheetId="13">#REF!</definedName>
    <definedName name="Times_8" localSheetId="11">#REF!</definedName>
    <definedName name="Times_8" localSheetId="12">#REF!</definedName>
    <definedName name="Times_8">#REF!</definedName>
    <definedName name="Times_9" localSheetId="6">#REF!</definedName>
    <definedName name="Times_9" localSheetId="7">#REF!</definedName>
    <definedName name="Times_9" localSheetId="10">#REF!</definedName>
    <definedName name="Times_9" localSheetId="13">#REF!</definedName>
    <definedName name="Times_9" localSheetId="11">#REF!</definedName>
    <definedName name="Times_9" localSheetId="12">#REF!</definedName>
    <definedName name="Times_9">#REF!</definedName>
    <definedName name="U_Lst" localSheetId="6">#REF!</definedName>
    <definedName name="U_Lst" localSheetId="7">#REF!</definedName>
    <definedName name="U_Lst" localSheetId="10">#REF!</definedName>
    <definedName name="U_Lst" localSheetId="13">#REF!</definedName>
    <definedName name="U_Lst" localSheetId="11">#REF!</definedName>
    <definedName name="U_Lst" localSheetId="12">#REF!</definedName>
    <definedName name="U_Lst">#REF!</definedName>
    <definedName name="U_Net" localSheetId="6">#REF!</definedName>
    <definedName name="U_Net" localSheetId="7">#REF!</definedName>
    <definedName name="U_Net" localSheetId="10">#REF!</definedName>
    <definedName name="U_Net" localSheetId="13">#REF!</definedName>
    <definedName name="U_Net" localSheetId="11">#REF!</definedName>
    <definedName name="U_Net" localSheetId="12">#REF!</definedName>
    <definedName name="U_Net">#REF!</definedName>
    <definedName name="USD">'[8]Предположения upd'!$F$4</definedName>
    <definedName name="VAT">'[8]Предположения upd'!$C$7</definedName>
    <definedName name="Vers" localSheetId="6">#REF!</definedName>
    <definedName name="Vers" localSheetId="7">#REF!</definedName>
    <definedName name="Vers" localSheetId="10">#REF!</definedName>
    <definedName name="Vers" localSheetId="13">#REF!</definedName>
    <definedName name="Vers" localSheetId="11">#REF!</definedName>
    <definedName name="Vers" localSheetId="12">#REF!</definedName>
    <definedName name="Vers">#REF!</definedName>
    <definedName name="Vers1" localSheetId="6">#REF!</definedName>
    <definedName name="Vers1" localSheetId="7">#REF!</definedName>
    <definedName name="Vers1" localSheetId="10">#REF!</definedName>
    <definedName name="Vers1" localSheetId="13">#REF!</definedName>
    <definedName name="Vers1" localSheetId="11">#REF!</definedName>
    <definedName name="Vers1" localSheetId="12">#REF!</definedName>
    <definedName name="Vers1">#REF!</definedName>
    <definedName name="Wage_base" localSheetId="6">#REF!</definedName>
    <definedName name="Wage_base" localSheetId="7">#REF!</definedName>
    <definedName name="Wage_base" localSheetId="10">#REF!</definedName>
    <definedName name="Wage_base" localSheetId="13">#REF!</definedName>
    <definedName name="Wage_base" localSheetId="11">#REF!</definedName>
    <definedName name="Wage_base" localSheetId="12">#REF!</definedName>
    <definedName name="Wage_base">#REF!</definedName>
    <definedName name="Wage_mash" localSheetId="6">#REF!</definedName>
    <definedName name="Wage_mash" localSheetId="7">#REF!</definedName>
    <definedName name="Wage_mash" localSheetId="10">#REF!</definedName>
    <definedName name="Wage_mash" localSheetId="13">#REF!</definedName>
    <definedName name="Wage_mash" localSheetId="11">#REF!</definedName>
    <definedName name="Wage_mash" localSheetId="12">#REF!</definedName>
    <definedName name="Wage_mash">#REF!</definedName>
    <definedName name="we" localSheetId="7" hidden="1">{#N/A,#N/A,TRUE,"Смета на пасс. обор. №1"}</definedName>
    <definedName name="we" localSheetId="10" hidden="1">{#N/A,#N/A,TRUE,"Смета на пасс. обор. №1"}</definedName>
    <definedName name="we" localSheetId="3" hidden="1">{#N/A,#N/A,TRUE,"Смета на пасс. обор. №1"}</definedName>
    <definedName name="we" localSheetId="11" hidden="1">{#N/A,#N/A,TRUE,"Смета на пасс. обор. №1"}</definedName>
    <definedName name="we" localSheetId="12" hidden="1">{#N/A,#N/A,TRUE,"Смета на пасс. обор. №1"}</definedName>
    <definedName name="we" hidden="1">{#N/A,#N/A,TRUE,"Смета на пасс. обор. №1"}</definedName>
    <definedName name="WORK" localSheetId="6">[7]Спецификация!#REF!</definedName>
    <definedName name="WORK" localSheetId="7">[7]Спецификация!#REF!</definedName>
    <definedName name="WORK" localSheetId="10">[7]Спецификация!#REF!</definedName>
    <definedName name="WORK" localSheetId="13">[7]Спецификация!#REF!</definedName>
    <definedName name="WORK" localSheetId="11">[7]Спецификация!#REF!</definedName>
    <definedName name="WORK" localSheetId="12">[7]Спецификация!#REF!</definedName>
    <definedName name="WORK">[7]Спецификация!#REF!</definedName>
    <definedName name="wrn.sp2344." localSheetId="7" hidden="1">{#N/A,#N/A,TRUE,"Смета на пасс. обор. №1"}</definedName>
    <definedName name="wrn.sp2344." localSheetId="10" hidden="1">{#N/A,#N/A,TRUE,"Смета на пасс. обор. №1"}</definedName>
    <definedName name="wrn.sp2344." localSheetId="3" hidden="1">{#N/A,#N/A,TRUE,"Смета на пасс. обор. №1"}</definedName>
    <definedName name="wrn.sp2344." localSheetId="11" hidden="1">{#N/A,#N/A,TRUE,"Смета на пасс. обор. №1"}</definedName>
    <definedName name="wrn.sp2344." localSheetId="12" hidden="1">{#N/A,#N/A,TRUE,"Смета на пасс. обор. №1"}</definedName>
    <definedName name="wrn.sp2344." hidden="1">{#N/A,#N/A,TRUE,"Смета на пасс. обор. №1"}</definedName>
    <definedName name="wrn.sp2345" localSheetId="7" hidden="1">{#N/A,#N/A,TRUE,"Смета на пасс. обор. №1"}</definedName>
    <definedName name="wrn.sp2345" localSheetId="10" hidden="1">{#N/A,#N/A,TRUE,"Смета на пасс. обор. №1"}</definedName>
    <definedName name="wrn.sp2345" localSheetId="3" hidden="1">{#N/A,#N/A,TRUE,"Смета на пасс. обор. №1"}</definedName>
    <definedName name="wrn.sp2345" localSheetId="11" hidden="1">{#N/A,#N/A,TRUE,"Смета на пасс. обор. №1"}</definedName>
    <definedName name="wrn.sp2345" localSheetId="12" hidden="1">{#N/A,#N/A,TRUE,"Смета на пасс. обор. №1"}</definedName>
    <definedName name="wrn.sp2345" hidden="1">{#N/A,#N/A,TRUE,"Смета на пасс. обор. №1"}</definedName>
    <definedName name="ww" localSheetId="6">#REF!</definedName>
    <definedName name="ww" localSheetId="7">#REF!</definedName>
    <definedName name="ww" localSheetId="10">#REF!</definedName>
    <definedName name="ww" localSheetId="13">#REF!</definedName>
    <definedName name="ww" localSheetId="11">#REF!</definedName>
    <definedName name="ww" localSheetId="12">#REF!</definedName>
    <definedName name="ww">#REF!</definedName>
    <definedName name="XCod" localSheetId="6">'[2]исключ ЭХЗ'!#REF!</definedName>
    <definedName name="XCod" localSheetId="7">'[2]исключ ЭХЗ'!#REF!</definedName>
    <definedName name="XCod" localSheetId="10">'[2]исключ ЭХЗ'!#REF!</definedName>
    <definedName name="XCod" localSheetId="13">'[2]исключ ЭХЗ'!#REF!</definedName>
    <definedName name="XCod" localSheetId="11">'[2]исключ ЭХЗ'!#REF!</definedName>
    <definedName name="XCod" localSheetId="12">'[2]исключ ЭХЗ'!#REF!</definedName>
    <definedName name="XCod">'[2]исключ ЭХЗ'!#REF!</definedName>
    <definedName name="ZAK1" localSheetId="6">#REF!</definedName>
    <definedName name="ZAK1" localSheetId="7">#REF!</definedName>
    <definedName name="ZAK1" localSheetId="10">#REF!</definedName>
    <definedName name="ZAK1" localSheetId="13">#REF!</definedName>
    <definedName name="ZAK1" localSheetId="11">#REF!</definedName>
    <definedName name="ZAK1" localSheetId="12">#REF!</definedName>
    <definedName name="ZAK1">#REF!</definedName>
    <definedName name="а" localSheetId="7" hidden="1">{#N/A,#N/A,TRUE,"Смета на пасс. обор. №1"}</definedName>
    <definedName name="а" localSheetId="10" hidden="1">{#N/A,#N/A,TRUE,"Смета на пасс. обор. №1"}</definedName>
    <definedName name="а" localSheetId="3" hidden="1">{#N/A,#N/A,TRUE,"Смета на пасс. обор. №1"}</definedName>
    <definedName name="а" localSheetId="11" hidden="1">{#N/A,#N/A,TRUE,"Смета на пасс. обор. №1"}</definedName>
    <definedName name="а" localSheetId="12" hidden="1">{#N/A,#N/A,TRUE,"Смета на пасс. обор. №1"}</definedName>
    <definedName name="а" hidden="1">{#N/A,#N/A,TRUE,"Смета на пасс. обор. №1"}</definedName>
    <definedName name="А1" localSheetId="6">#REF!</definedName>
    <definedName name="А1" localSheetId="7">#REF!</definedName>
    <definedName name="А1" localSheetId="10">#REF!</definedName>
    <definedName name="А1" localSheetId="13">#REF!</definedName>
    <definedName name="А1" localSheetId="11">#REF!</definedName>
    <definedName name="А1" localSheetId="12">#REF!</definedName>
    <definedName name="А1">#REF!</definedName>
    <definedName name="ав" localSheetId="6">#REF!</definedName>
    <definedName name="ав" localSheetId="7">#REF!</definedName>
    <definedName name="ав" localSheetId="10">#REF!</definedName>
    <definedName name="ав" localSheetId="13">#REF!</definedName>
    <definedName name="ав" localSheetId="11">#REF!</definedName>
    <definedName name="ав" localSheetId="12">#REF!</definedName>
    <definedName name="ав">#REF!</definedName>
    <definedName name="Азб" localSheetId="6">#REF!</definedName>
    <definedName name="Азб" localSheetId="7">#REF!</definedName>
    <definedName name="Азб" localSheetId="10">#REF!</definedName>
    <definedName name="Азб" localSheetId="13">#REF!</definedName>
    <definedName name="Азб" localSheetId="11">#REF!</definedName>
    <definedName name="Азб" localSheetId="12">#REF!</definedName>
    <definedName name="Азб">#REF!</definedName>
    <definedName name="ак" localSheetId="7" hidden="1">{#N/A,#N/A,TRUE,"Смета на пасс. обор. №1"}</definedName>
    <definedName name="ак" localSheetId="10" hidden="1">{#N/A,#N/A,TRUE,"Смета на пасс. обор. №1"}</definedName>
    <definedName name="ак" localSheetId="3" hidden="1">{#N/A,#N/A,TRUE,"Смета на пасс. обор. №1"}</definedName>
    <definedName name="ак" localSheetId="11" hidden="1">{#N/A,#N/A,TRUE,"Смета на пасс. обор. №1"}</definedName>
    <definedName name="ак" localSheetId="12" hidden="1">{#N/A,#N/A,TRUE,"Смета на пасс. обор. №1"}</definedName>
    <definedName name="ак" hidden="1">{#N/A,#N/A,TRUE,"Смета на пасс. обор. №1"}</definedName>
    <definedName name="Ак.р" localSheetId="6">[16]База!#REF!</definedName>
    <definedName name="Ак.р" localSheetId="7">[16]База!#REF!</definedName>
    <definedName name="Ак.р" localSheetId="10">[16]База!#REF!</definedName>
    <definedName name="Ак.р" localSheetId="13">[16]База!#REF!</definedName>
    <definedName name="Ак.р" localSheetId="11">[16]База!#REF!</definedName>
    <definedName name="Ак.р" localSheetId="12">[16]База!#REF!</definedName>
    <definedName name="Ак.р">[16]База!#REF!</definedName>
    <definedName name="ап" localSheetId="7" hidden="1">{#N/A,#N/A,TRUE,"Смета на пасс. обор. №1"}</definedName>
    <definedName name="ап" localSheetId="10" hidden="1">{#N/A,#N/A,TRUE,"Смета на пасс. обор. №1"}</definedName>
    <definedName name="ап" localSheetId="3" hidden="1">{#N/A,#N/A,TRUE,"Смета на пасс. обор. №1"}</definedName>
    <definedName name="ап" localSheetId="11" hidden="1">{#N/A,#N/A,TRUE,"Смета на пасс. обор. №1"}</definedName>
    <definedName name="ап" localSheetId="12" hidden="1">{#N/A,#N/A,TRUE,"Смета на пасс. обор. №1"}</definedName>
    <definedName name="ап" hidden="1">{#N/A,#N/A,TRUE,"Смета на пасс. обор. №1"}</definedName>
    <definedName name="апр" localSheetId="7" hidden="1">{#N/A,#N/A,TRUE,"Смета на пасс. обор. №1"}</definedName>
    <definedName name="апр" localSheetId="10" hidden="1">{#N/A,#N/A,TRUE,"Смета на пасс. обор. №1"}</definedName>
    <definedName name="апр" localSheetId="3" hidden="1">{#N/A,#N/A,TRUE,"Смета на пасс. обор. №1"}</definedName>
    <definedName name="апр" localSheetId="11" hidden="1">{#N/A,#N/A,TRUE,"Смета на пасс. обор. №1"}</definedName>
    <definedName name="апр" localSheetId="12" hidden="1">{#N/A,#N/A,TRUE,"Смета на пасс. обор. №1"}</definedName>
    <definedName name="апр" hidden="1">{#N/A,#N/A,TRUE,"Смета на пасс. обор. №1"}</definedName>
    <definedName name="астр" localSheetId="6">#REF!</definedName>
    <definedName name="астр" localSheetId="7">#REF!</definedName>
    <definedName name="астр" localSheetId="10">#REF!</definedName>
    <definedName name="астр" localSheetId="13">#REF!</definedName>
    <definedName name="астр" localSheetId="11">#REF!</definedName>
    <definedName name="астр" localSheetId="12">#REF!</definedName>
    <definedName name="астр">#REF!</definedName>
    <definedName name="Астрахань" localSheetId="6">#REF!</definedName>
    <definedName name="Астрахань" localSheetId="7">#REF!</definedName>
    <definedName name="Астрахань" localSheetId="10">#REF!</definedName>
    <definedName name="Астрахань" localSheetId="13">#REF!</definedName>
    <definedName name="Астрахань" localSheetId="11">#REF!</definedName>
    <definedName name="Астрахань" localSheetId="12">#REF!</definedName>
    <definedName name="Астрахань">#REF!</definedName>
    <definedName name="Астрахань_1" localSheetId="6">#REF!</definedName>
    <definedName name="Астрахань_1" localSheetId="7">#REF!</definedName>
    <definedName name="Астрахань_1" localSheetId="10">#REF!</definedName>
    <definedName name="Астрахань_1" localSheetId="13">#REF!</definedName>
    <definedName name="Астрахань_1" localSheetId="11">#REF!</definedName>
    <definedName name="Астрахань_1" localSheetId="12">#REF!</definedName>
    <definedName name="Астрахань_1">#REF!</definedName>
    <definedName name="Астрахань_2" localSheetId="6">#REF!</definedName>
    <definedName name="Астрахань_2" localSheetId="7">#REF!</definedName>
    <definedName name="Астрахань_2" localSheetId="10">#REF!</definedName>
    <definedName name="Астрахань_2" localSheetId="13">#REF!</definedName>
    <definedName name="Астрахань_2" localSheetId="11">#REF!</definedName>
    <definedName name="Астрахань_2" localSheetId="12">#REF!</definedName>
    <definedName name="Астрахань_2">#REF!</definedName>
    <definedName name="Астрахань_22" localSheetId="6">#REF!</definedName>
    <definedName name="Астрахань_22" localSheetId="7">#REF!</definedName>
    <definedName name="Астрахань_22" localSheetId="10">#REF!</definedName>
    <definedName name="Астрахань_22" localSheetId="13">#REF!</definedName>
    <definedName name="Астрахань_22" localSheetId="11">#REF!</definedName>
    <definedName name="Астрахань_22" localSheetId="12">#REF!</definedName>
    <definedName name="Астрахань_22">#REF!</definedName>
    <definedName name="Астрахань_49" localSheetId="6">#REF!</definedName>
    <definedName name="Астрахань_49" localSheetId="7">#REF!</definedName>
    <definedName name="Астрахань_49" localSheetId="10">#REF!</definedName>
    <definedName name="Астрахань_49" localSheetId="13">#REF!</definedName>
    <definedName name="Астрахань_49" localSheetId="11">#REF!</definedName>
    <definedName name="Астрахань_49" localSheetId="12">#REF!</definedName>
    <definedName name="Астрахань_49">#REF!</definedName>
    <definedName name="Астрахань_5" localSheetId="6">#REF!</definedName>
    <definedName name="Астрахань_5" localSheetId="7">#REF!</definedName>
    <definedName name="Астрахань_5" localSheetId="10">#REF!</definedName>
    <definedName name="Астрахань_5" localSheetId="13">#REF!</definedName>
    <definedName name="Астрахань_5" localSheetId="11">#REF!</definedName>
    <definedName name="Астрахань_5" localSheetId="12">#REF!</definedName>
    <definedName name="Астрахань_5">#REF!</definedName>
    <definedName name="Астрахань_50" localSheetId="6">#REF!</definedName>
    <definedName name="Астрахань_50" localSheetId="7">#REF!</definedName>
    <definedName name="Астрахань_50" localSheetId="10">#REF!</definedName>
    <definedName name="Астрахань_50" localSheetId="13">#REF!</definedName>
    <definedName name="Астрахань_50" localSheetId="11">#REF!</definedName>
    <definedName name="Астрахань_50" localSheetId="12">#REF!</definedName>
    <definedName name="Астрахань_50">#REF!</definedName>
    <definedName name="Астрахань_51" localSheetId="6">#REF!</definedName>
    <definedName name="Астрахань_51" localSheetId="7">#REF!</definedName>
    <definedName name="Астрахань_51" localSheetId="10">#REF!</definedName>
    <definedName name="Астрахань_51" localSheetId="13">#REF!</definedName>
    <definedName name="Астрахань_51" localSheetId="11">#REF!</definedName>
    <definedName name="Астрахань_51" localSheetId="12">#REF!</definedName>
    <definedName name="Астрахань_51">#REF!</definedName>
    <definedName name="Астрахань_52" localSheetId="6">#REF!</definedName>
    <definedName name="Астрахань_52" localSheetId="7">#REF!</definedName>
    <definedName name="Астрахань_52" localSheetId="10">#REF!</definedName>
    <definedName name="Астрахань_52" localSheetId="13">#REF!</definedName>
    <definedName name="Астрахань_52" localSheetId="11">#REF!</definedName>
    <definedName name="Астрахань_52" localSheetId="12">#REF!</definedName>
    <definedName name="Астрахань_52">#REF!</definedName>
    <definedName name="Астрахань_53" localSheetId="6">#REF!</definedName>
    <definedName name="Астрахань_53" localSheetId="7">#REF!</definedName>
    <definedName name="Астрахань_53" localSheetId="10">#REF!</definedName>
    <definedName name="Астрахань_53" localSheetId="13">#REF!</definedName>
    <definedName name="Астрахань_53" localSheetId="11">#REF!</definedName>
    <definedName name="Астрахань_53" localSheetId="12">#REF!</definedName>
    <definedName name="Астрахань_53">#REF!</definedName>
    <definedName name="Астрахань_54" localSheetId="6">#REF!</definedName>
    <definedName name="Астрахань_54" localSheetId="7">#REF!</definedName>
    <definedName name="Астрахань_54" localSheetId="10">#REF!</definedName>
    <definedName name="Астрахань_54" localSheetId="13">#REF!</definedName>
    <definedName name="Астрахань_54" localSheetId="11">#REF!</definedName>
    <definedName name="Астрахань_54" localSheetId="12">#REF!</definedName>
    <definedName name="Астрахань_54">#REF!</definedName>
    <definedName name="АСУТП2" localSheetId="6">#REF!</definedName>
    <definedName name="АСУТП2" localSheetId="7">#REF!</definedName>
    <definedName name="АСУТП2" localSheetId="10">#REF!</definedName>
    <definedName name="АСУТП2" localSheetId="13">#REF!</definedName>
    <definedName name="АСУТП2" localSheetId="11">#REF!</definedName>
    <definedName name="АСУТП2" localSheetId="12">#REF!</definedName>
    <definedName name="АСУТП2">#REF!</definedName>
    <definedName name="АСУТП2_1" localSheetId="6">#REF!</definedName>
    <definedName name="АСУТП2_1" localSheetId="7">#REF!</definedName>
    <definedName name="АСУТП2_1" localSheetId="10">#REF!</definedName>
    <definedName name="АСУТП2_1" localSheetId="13">#REF!</definedName>
    <definedName name="АСУТП2_1" localSheetId="11">#REF!</definedName>
    <definedName name="АСУТП2_1" localSheetId="12">#REF!</definedName>
    <definedName name="АСУТП2_1">#REF!</definedName>
    <definedName name="АСУТП2_2" localSheetId="6">#REF!</definedName>
    <definedName name="АСУТП2_2" localSheetId="7">#REF!</definedName>
    <definedName name="АСУТП2_2" localSheetId="10">#REF!</definedName>
    <definedName name="АСУТП2_2" localSheetId="13">#REF!</definedName>
    <definedName name="АСУТП2_2" localSheetId="11">#REF!</definedName>
    <definedName name="АСУТП2_2" localSheetId="12">#REF!</definedName>
    <definedName name="АСУТП2_2">#REF!</definedName>
    <definedName name="АСУТП2_22" localSheetId="6">#REF!</definedName>
    <definedName name="АСУТП2_22" localSheetId="7">#REF!</definedName>
    <definedName name="АСУТП2_22" localSheetId="10">#REF!</definedName>
    <definedName name="АСУТП2_22" localSheetId="13">#REF!</definedName>
    <definedName name="АСУТП2_22" localSheetId="11">#REF!</definedName>
    <definedName name="АСУТП2_22" localSheetId="12">#REF!</definedName>
    <definedName name="АСУТП2_22">#REF!</definedName>
    <definedName name="АСУТП2_49" localSheetId="6">#REF!</definedName>
    <definedName name="АСУТП2_49" localSheetId="7">#REF!</definedName>
    <definedName name="АСУТП2_49" localSheetId="10">#REF!</definedName>
    <definedName name="АСУТП2_49" localSheetId="13">#REF!</definedName>
    <definedName name="АСУТП2_49" localSheetId="11">#REF!</definedName>
    <definedName name="АСУТП2_49" localSheetId="12">#REF!</definedName>
    <definedName name="АСУТП2_49">#REF!</definedName>
    <definedName name="АСУТП2_5" localSheetId="6">#REF!</definedName>
    <definedName name="АСУТП2_5" localSheetId="7">#REF!</definedName>
    <definedName name="АСУТП2_5" localSheetId="10">#REF!</definedName>
    <definedName name="АСУТП2_5" localSheetId="13">#REF!</definedName>
    <definedName name="АСУТП2_5" localSheetId="11">#REF!</definedName>
    <definedName name="АСУТП2_5" localSheetId="12">#REF!</definedName>
    <definedName name="АСУТП2_5">#REF!</definedName>
    <definedName name="АСУТП2_50" localSheetId="6">#REF!</definedName>
    <definedName name="АСУТП2_50" localSheetId="7">#REF!</definedName>
    <definedName name="АСУТП2_50" localSheetId="10">#REF!</definedName>
    <definedName name="АСУТП2_50" localSheetId="13">#REF!</definedName>
    <definedName name="АСУТП2_50" localSheetId="11">#REF!</definedName>
    <definedName name="АСУТП2_50" localSheetId="12">#REF!</definedName>
    <definedName name="АСУТП2_50">#REF!</definedName>
    <definedName name="АСУТП2_51" localSheetId="6">#REF!</definedName>
    <definedName name="АСУТП2_51" localSheetId="7">#REF!</definedName>
    <definedName name="АСУТП2_51" localSheetId="10">#REF!</definedName>
    <definedName name="АСУТП2_51" localSheetId="13">#REF!</definedName>
    <definedName name="АСУТП2_51" localSheetId="11">#REF!</definedName>
    <definedName name="АСУТП2_51" localSheetId="12">#REF!</definedName>
    <definedName name="АСУТП2_51">#REF!</definedName>
    <definedName name="АСУТП2_52" localSheetId="6">#REF!</definedName>
    <definedName name="АСУТП2_52" localSheetId="7">#REF!</definedName>
    <definedName name="АСУТП2_52" localSheetId="10">#REF!</definedName>
    <definedName name="АСУТП2_52" localSheetId="13">#REF!</definedName>
    <definedName name="АСУТП2_52" localSheetId="11">#REF!</definedName>
    <definedName name="АСУТП2_52" localSheetId="12">#REF!</definedName>
    <definedName name="АСУТП2_52">#REF!</definedName>
    <definedName name="АСУТП2_53" localSheetId="6">#REF!</definedName>
    <definedName name="АСУТП2_53" localSheetId="7">#REF!</definedName>
    <definedName name="АСУТП2_53" localSheetId="10">#REF!</definedName>
    <definedName name="АСУТП2_53" localSheetId="13">#REF!</definedName>
    <definedName name="АСУТП2_53" localSheetId="11">#REF!</definedName>
    <definedName name="АСУТП2_53" localSheetId="12">#REF!</definedName>
    <definedName name="АСУТП2_53">#REF!</definedName>
    <definedName name="АСУТП2_54" localSheetId="6">#REF!</definedName>
    <definedName name="АСУТП2_54" localSheetId="7">#REF!</definedName>
    <definedName name="АСУТП2_54" localSheetId="10">#REF!</definedName>
    <definedName name="АСУТП2_54" localSheetId="13">#REF!</definedName>
    <definedName name="АСУТП2_54" localSheetId="11">#REF!</definedName>
    <definedName name="АСУТП2_54" localSheetId="12">#REF!</definedName>
    <definedName name="АСУТП2_54">#REF!</definedName>
    <definedName name="АСУТПАстрахань" localSheetId="6">#REF!</definedName>
    <definedName name="АСУТПАстрахань" localSheetId="7">#REF!</definedName>
    <definedName name="АСУТПАстрахань" localSheetId="10">#REF!</definedName>
    <definedName name="АСУТПАстрахань" localSheetId="13">#REF!</definedName>
    <definedName name="АСУТПАстрахань" localSheetId="11">#REF!</definedName>
    <definedName name="АСУТПАстрахань" localSheetId="12">#REF!</definedName>
    <definedName name="АСУТПАстрахань">#REF!</definedName>
    <definedName name="АСУТПАстрахань_1" localSheetId="6">#REF!</definedName>
    <definedName name="АСУТПАстрахань_1" localSheetId="7">#REF!</definedName>
    <definedName name="АСУТПАстрахань_1" localSheetId="10">#REF!</definedName>
    <definedName name="АСУТПАстрахань_1" localSheetId="13">#REF!</definedName>
    <definedName name="АСУТПАстрахань_1" localSheetId="11">#REF!</definedName>
    <definedName name="АСУТПАстрахань_1" localSheetId="12">#REF!</definedName>
    <definedName name="АСУТПАстрахань_1">#REF!</definedName>
    <definedName name="АСУТПАстрахань_2" localSheetId="6">#REF!</definedName>
    <definedName name="АСУТПАстрахань_2" localSheetId="7">#REF!</definedName>
    <definedName name="АСУТПАстрахань_2" localSheetId="10">#REF!</definedName>
    <definedName name="АСУТПАстрахань_2" localSheetId="13">#REF!</definedName>
    <definedName name="АСУТПАстрахань_2" localSheetId="11">#REF!</definedName>
    <definedName name="АСУТПАстрахань_2" localSheetId="12">#REF!</definedName>
    <definedName name="АСУТПАстрахань_2">#REF!</definedName>
    <definedName name="АСУТПАстрахань_22" localSheetId="6">#REF!</definedName>
    <definedName name="АСУТПАстрахань_22" localSheetId="7">#REF!</definedName>
    <definedName name="АСУТПАстрахань_22" localSheetId="10">#REF!</definedName>
    <definedName name="АСУТПАстрахань_22" localSheetId="13">#REF!</definedName>
    <definedName name="АСУТПАстрахань_22" localSheetId="11">#REF!</definedName>
    <definedName name="АСУТПАстрахань_22" localSheetId="12">#REF!</definedName>
    <definedName name="АСУТПАстрахань_22">#REF!</definedName>
    <definedName name="АСУТПАстрахань_49" localSheetId="6">#REF!</definedName>
    <definedName name="АСУТПАстрахань_49" localSheetId="7">#REF!</definedName>
    <definedName name="АСУТПАстрахань_49" localSheetId="10">#REF!</definedName>
    <definedName name="АСУТПАстрахань_49" localSheetId="13">#REF!</definedName>
    <definedName name="АСУТПАстрахань_49" localSheetId="11">#REF!</definedName>
    <definedName name="АСУТПАстрахань_49" localSheetId="12">#REF!</definedName>
    <definedName name="АСУТПАстрахань_49">#REF!</definedName>
    <definedName name="АСУТПАстрахань_5" localSheetId="6">#REF!</definedName>
    <definedName name="АСУТПАстрахань_5" localSheetId="7">#REF!</definedName>
    <definedName name="АСУТПАстрахань_5" localSheetId="10">#REF!</definedName>
    <definedName name="АСУТПАстрахань_5" localSheetId="13">#REF!</definedName>
    <definedName name="АСУТПАстрахань_5" localSheetId="11">#REF!</definedName>
    <definedName name="АСУТПАстрахань_5" localSheetId="12">#REF!</definedName>
    <definedName name="АСУТПАстрахань_5">#REF!</definedName>
    <definedName name="АСУТПАстрахань_50" localSheetId="6">#REF!</definedName>
    <definedName name="АСУТПАстрахань_50" localSheetId="7">#REF!</definedName>
    <definedName name="АСУТПАстрахань_50" localSheetId="10">#REF!</definedName>
    <definedName name="АСУТПАстрахань_50" localSheetId="13">#REF!</definedName>
    <definedName name="АСУТПАстрахань_50" localSheetId="11">#REF!</definedName>
    <definedName name="АСУТПАстрахань_50" localSheetId="12">#REF!</definedName>
    <definedName name="АСУТПАстрахань_50">#REF!</definedName>
    <definedName name="АСУТПАстрахань_51" localSheetId="6">#REF!</definedName>
    <definedName name="АСУТПАстрахань_51" localSheetId="7">#REF!</definedName>
    <definedName name="АСУТПАстрахань_51" localSheetId="10">#REF!</definedName>
    <definedName name="АСУТПАстрахань_51" localSheetId="13">#REF!</definedName>
    <definedName name="АСУТПАстрахань_51" localSheetId="11">#REF!</definedName>
    <definedName name="АСУТПАстрахань_51" localSheetId="12">#REF!</definedName>
    <definedName name="АСУТПАстрахань_51">#REF!</definedName>
    <definedName name="АСУТПАстрахань_52" localSheetId="6">#REF!</definedName>
    <definedName name="АСУТПАстрахань_52" localSheetId="7">#REF!</definedName>
    <definedName name="АСУТПАстрахань_52" localSheetId="10">#REF!</definedName>
    <definedName name="АСУТПАстрахань_52" localSheetId="13">#REF!</definedName>
    <definedName name="АСУТПАстрахань_52" localSheetId="11">#REF!</definedName>
    <definedName name="АСУТПАстрахань_52" localSheetId="12">#REF!</definedName>
    <definedName name="АСУТПАстрахань_52">#REF!</definedName>
    <definedName name="АСУТПАстрахань_53" localSheetId="6">#REF!</definedName>
    <definedName name="АСУТПАстрахань_53" localSheetId="7">#REF!</definedName>
    <definedName name="АСУТПАстрахань_53" localSheetId="10">#REF!</definedName>
    <definedName name="АСУТПАстрахань_53" localSheetId="13">#REF!</definedName>
    <definedName name="АСУТПАстрахань_53" localSheetId="11">#REF!</definedName>
    <definedName name="АСУТПАстрахань_53" localSheetId="12">#REF!</definedName>
    <definedName name="АСУТПАстрахань_53">#REF!</definedName>
    <definedName name="АСУТПАстрахань_54" localSheetId="6">#REF!</definedName>
    <definedName name="АСУТПАстрахань_54" localSheetId="7">#REF!</definedName>
    <definedName name="АСУТПАстрахань_54" localSheetId="10">#REF!</definedName>
    <definedName name="АСУТПАстрахань_54" localSheetId="13">#REF!</definedName>
    <definedName name="АСУТПАстрахань_54" localSheetId="11">#REF!</definedName>
    <definedName name="АСУТПАстрахань_54" localSheetId="12">#REF!</definedName>
    <definedName name="АСУТПАстрахань_54">#REF!</definedName>
    <definedName name="АСУТПН.Новгород" localSheetId="6">#REF!</definedName>
    <definedName name="АСУТПН.Новгород" localSheetId="7">#REF!</definedName>
    <definedName name="АСУТПН.Новгород" localSheetId="10">#REF!</definedName>
    <definedName name="АСУТПН.Новгород" localSheetId="13">#REF!</definedName>
    <definedName name="АСУТПН.Новгород" localSheetId="11">#REF!</definedName>
    <definedName name="АСУТПН.Новгород" localSheetId="12">#REF!</definedName>
    <definedName name="АСУТПН.Новгород">#REF!</definedName>
    <definedName name="АСУТПН.Новгород_1" localSheetId="6">#REF!</definedName>
    <definedName name="АСУТПН.Новгород_1" localSheetId="7">#REF!</definedName>
    <definedName name="АСУТПН.Новгород_1" localSheetId="10">#REF!</definedName>
    <definedName name="АСУТПН.Новгород_1" localSheetId="13">#REF!</definedName>
    <definedName name="АСУТПН.Новгород_1" localSheetId="11">#REF!</definedName>
    <definedName name="АСУТПН.Новгород_1" localSheetId="12">#REF!</definedName>
    <definedName name="АСУТПН.Новгород_1">#REF!</definedName>
    <definedName name="АСУТПН.Новгород_2" localSheetId="6">#REF!</definedName>
    <definedName name="АСУТПН.Новгород_2" localSheetId="7">#REF!</definedName>
    <definedName name="АСУТПН.Новгород_2" localSheetId="10">#REF!</definedName>
    <definedName name="АСУТПН.Новгород_2" localSheetId="13">#REF!</definedName>
    <definedName name="АСУТПН.Новгород_2" localSheetId="11">#REF!</definedName>
    <definedName name="АСУТПН.Новгород_2" localSheetId="12">#REF!</definedName>
    <definedName name="АСУТПН.Новгород_2">#REF!</definedName>
    <definedName name="АСУТПН.Новгород_22" localSheetId="6">#REF!</definedName>
    <definedName name="АСУТПН.Новгород_22" localSheetId="7">#REF!</definedName>
    <definedName name="АСУТПН.Новгород_22" localSheetId="10">#REF!</definedName>
    <definedName name="АСУТПН.Новгород_22" localSheetId="13">#REF!</definedName>
    <definedName name="АСУТПН.Новгород_22" localSheetId="11">#REF!</definedName>
    <definedName name="АСУТПН.Новгород_22" localSheetId="12">#REF!</definedName>
    <definedName name="АСУТПН.Новгород_22">#REF!</definedName>
    <definedName name="АСУТПН.Новгород_49" localSheetId="6">#REF!</definedName>
    <definedName name="АСУТПН.Новгород_49" localSheetId="7">#REF!</definedName>
    <definedName name="АСУТПН.Новгород_49" localSheetId="10">#REF!</definedName>
    <definedName name="АСУТПН.Новгород_49" localSheetId="13">#REF!</definedName>
    <definedName name="АСУТПН.Новгород_49" localSheetId="11">#REF!</definedName>
    <definedName name="АСУТПН.Новгород_49" localSheetId="12">#REF!</definedName>
    <definedName name="АСУТПН.Новгород_49">#REF!</definedName>
    <definedName name="АСУТПН.Новгород_5" localSheetId="6">#REF!</definedName>
    <definedName name="АСУТПН.Новгород_5" localSheetId="7">#REF!</definedName>
    <definedName name="АСУТПН.Новгород_5" localSheetId="10">#REF!</definedName>
    <definedName name="АСУТПН.Новгород_5" localSheetId="13">#REF!</definedName>
    <definedName name="АСУТПН.Новгород_5" localSheetId="11">#REF!</definedName>
    <definedName name="АСУТПН.Новгород_5" localSheetId="12">#REF!</definedName>
    <definedName name="АСУТПН.Новгород_5">#REF!</definedName>
    <definedName name="АСУТПН.Новгород_50" localSheetId="6">#REF!</definedName>
    <definedName name="АСУТПН.Новгород_50" localSheetId="7">#REF!</definedName>
    <definedName name="АСУТПН.Новгород_50" localSheetId="10">#REF!</definedName>
    <definedName name="АСУТПН.Новгород_50" localSheetId="13">#REF!</definedName>
    <definedName name="АСУТПН.Новгород_50" localSheetId="11">#REF!</definedName>
    <definedName name="АСУТПН.Новгород_50" localSheetId="12">#REF!</definedName>
    <definedName name="АСУТПН.Новгород_50">#REF!</definedName>
    <definedName name="АСУТПН.Новгород_51" localSheetId="6">#REF!</definedName>
    <definedName name="АСУТПН.Новгород_51" localSheetId="7">#REF!</definedName>
    <definedName name="АСУТПН.Новгород_51" localSheetId="10">#REF!</definedName>
    <definedName name="АСУТПН.Новгород_51" localSheetId="13">#REF!</definedName>
    <definedName name="АСУТПН.Новгород_51" localSheetId="11">#REF!</definedName>
    <definedName name="АСУТПН.Новгород_51" localSheetId="12">#REF!</definedName>
    <definedName name="АСУТПН.Новгород_51">#REF!</definedName>
    <definedName name="АСУТПН.Новгород_52" localSheetId="6">#REF!</definedName>
    <definedName name="АСУТПН.Новгород_52" localSheetId="7">#REF!</definedName>
    <definedName name="АСУТПН.Новгород_52" localSheetId="10">#REF!</definedName>
    <definedName name="АСУТПН.Новгород_52" localSheetId="13">#REF!</definedName>
    <definedName name="АСУТПН.Новгород_52" localSheetId="11">#REF!</definedName>
    <definedName name="АСУТПН.Новгород_52" localSheetId="12">#REF!</definedName>
    <definedName name="АСУТПН.Новгород_52">#REF!</definedName>
    <definedName name="АСУТПН.Новгород_53" localSheetId="6">#REF!</definedName>
    <definedName name="АСУТПН.Новгород_53" localSheetId="7">#REF!</definedName>
    <definedName name="АСУТПН.Новгород_53" localSheetId="10">#REF!</definedName>
    <definedName name="АСУТПН.Новгород_53" localSheetId="13">#REF!</definedName>
    <definedName name="АСУТПН.Новгород_53" localSheetId="11">#REF!</definedName>
    <definedName name="АСУТПН.Новгород_53" localSheetId="12">#REF!</definedName>
    <definedName name="АСУТПН.Новгород_53">#REF!</definedName>
    <definedName name="АСУТПН.Новгород_54" localSheetId="6">#REF!</definedName>
    <definedName name="АСУТПН.Новгород_54" localSheetId="7">#REF!</definedName>
    <definedName name="АСУТПН.Новгород_54" localSheetId="10">#REF!</definedName>
    <definedName name="АСУТПН.Новгород_54" localSheetId="13">#REF!</definedName>
    <definedName name="АСУТПН.Новгород_54" localSheetId="11">#REF!</definedName>
    <definedName name="АСУТПН.Новгород_54" localSheetId="12">#REF!</definedName>
    <definedName name="АСУТПН.Новгород_54">#REF!</definedName>
    <definedName name="АСУТПСтаврополь" localSheetId="6">#REF!</definedName>
    <definedName name="АСУТПСтаврополь" localSheetId="7">#REF!</definedName>
    <definedName name="АСУТПСтаврополь" localSheetId="10">#REF!</definedName>
    <definedName name="АСУТПСтаврополь" localSheetId="13">#REF!</definedName>
    <definedName name="АСУТПСтаврополь" localSheetId="11">#REF!</definedName>
    <definedName name="АСУТПСтаврополь" localSheetId="12">#REF!</definedName>
    <definedName name="АСУТПСтаврополь">#REF!</definedName>
    <definedName name="АСУТПСтаврополь_1" localSheetId="6">#REF!</definedName>
    <definedName name="АСУТПСтаврополь_1" localSheetId="7">#REF!</definedName>
    <definedName name="АСУТПСтаврополь_1" localSheetId="10">#REF!</definedName>
    <definedName name="АСУТПСтаврополь_1" localSheetId="13">#REF!</definedName>
    <definedName name="АСУТПСтаврополь_1" localSheetId="11">#REF!</definedName>
    <definedName name="АСУТПСтаврополь_1" localSheetId="12">#REF!</definedName>
    <definedName name="АСУТПСтаврополь_1">#REF!</definedName>
    <definedName name="АСУТПСтаврополь_2" localSheetId="6">#REF!</definedName>
    <definedName name="АСУТПСтаврополь_2" localSheetId="7">#REF!</definedName>
    <definedName name="АСУТПСтаврополь_2" localSheetId="10">#REF!</definedName>
    <definedName name="АСУТПСтаврополь_2" localSheetId="13">#REF!</definedName>
    <definedName name="АСУТПСтаврополь_2" localSheetId="11">#REF!</definedName>
    <definedName name="АСУТПСтаврополь_2" localSheetId="12">#REF!</definedName>
    <definedName name="АСУТПСтаврополь_2">#REF!</definedName>
    <definedName name="АСУТПСтаврополь_22" localSheetId="6">#REF!</definedName>
    <definedName name="АСУТПСтаврополь_22" localSheetId="7">#REF!</definedName>
    <definedName name="АСУТПСтаврополь_22" localSheetId="10">#REF!</definedName>
    <definedName name="АСУТПСтаврополь_22" localSheetId="13">#REF!</definedName>
    <definedName name="АСУТПСтаврополь_22" localSheetId="11">#REF!</definedName>
    <definedName name="АСУТПСтаврополь_22" localSheetId="12">#REF!</definedName>
    <definedName name="АСУТПСтаврополь_22">#REF!</definedName>
    <definedName name="АСУТПСтаврополь_49" localSheetId="6">#REF!</definedName>
    <definedName name="АСУТПСтаврополь_49" localSheetId="7">#REF!</definedName>
    <definedName name="АСУТПСтаврополь_49" localSheetId="10">#REF!</definedName>
    <definedName name="АСУТПСтаврополь_49" localSheetId="13">#REF!</definedName>
    <definedName name="АСУТПСтаврополь_49" localSheetId="11">#REF!</definedName>
    <definedName name="АСУТПСтаврополь_49" localSheetId="12">#REF!</definedName>
    <definedName name="АСУТПСтаврополь_49">#REF!</definedName>
    <definedName name="АСУТПСтаврополь_5" localSheetId="6">#REF!</definedName>
    <definedName name="АСУТПСтаврополь_5" localSheetId="7">#REF!</definedName>
    <definedName name="АСУТПСтаврополь_5" localSheetId="10">#REF!</definedName>
    <definedName name="АСУТПСтаврополь_5" localSheetId="13">#REF!</definedName>
    <definedName name="АСУТПСтаврополь_5" localSheetId="11">#REF!</definedName>
    <definedName name="АСУТПСтаврополь_5" localSheetId="12">#REF!</definedName>
    <definedName name="АСУТПСтаврополь_5">#REF!</definedName>
    <definedName name="АСУТПСтаврополь_50" localSheetId="6">#REF!</definedName>
    <definedName name="АСУТПСтаврополь_50" localSheetId="7">#REF!</definedName>
    <definedName name="АСУТПСтаврополь_50" localSheetId="10">#REF!</definedName>
    <definedName name="АСУТПСтаврополь_50" localSheetId="13">#REF!</definedName>
    <definedName name="АСУТПСтаврополь_50" localSheetId="11">#REF!</definedName>
    <definedName name="АСУТПСтаврополь_50" localSheetId="12">#REF!</definedName>
    <definedName name="АСУТПСтаврополь_50">#REF!</definedName>
    <definedName name="АСУТПСтаврополь_51" localSheetId="6">#REF!</definedName>
    <definedName name="АСУТПСтаврополь_51" localSheetId="7">#REF!</definedName>
    <definedName name="АСУТПСтаврополь_51" localSheetId="10">#REF!</definedName>
    <definedName name="АСУТПСтаврополь_51" localSheetId="13">#REF!</definedName>
    <definedName name="АСУТПСтаврополь_51" localSheetId="11">#REF!</definedName>
    <definedName name="АСУТПСтаврополь_51" localSheetId="12">#REF!</definedName>
    <definedName name="АСУТПСтаврополь_51">#REF!</definedName>
    <definedName name="АСУТПСтаврополь_52" localSheetId="6">#REF!</definedName>
    <definedName name="АСУТПСтаврополь_52" localSheetId="7">#REF!</definedName>
    <definedName name="АСУТПСтаврополь_52" localSheetId="10">#REF!</definedName>
    <definedName name="АСУТПСтаврополь_52" localSheetId="13">#REF!</definedName>
    <definedName name="АСУТПСтаврополь_52" localSheetId="11">#REF!</definedName>
    <definedName name="АСУТПСтаврополь_52" localSheetId="12">#REF!</definedName>
    <definedName name="АСУТПСтаврополь_52">#REF!</definedName>
    <definedName name="АСУТПСтаврополь_53" localSheetId="6">#REF!</definedName>
    <definedName name="АСУТПСтаврополь_53" localSheetId="7">#REF!</definedName>
    <definedName name="АСУТПСтаврополь_53" localSheetId="10">#REF!</definedName>
    <definedName name="АСУТПСтаврополь_53" localSheetId="13">#REF!</definedName>
    <definedName name="АСУТПСтаврополь_53" localSheetId="11">#REF!</definedName>
    <definedName name="АСУТПСтаврополь_53" localSheetId="12">#REF!</definedName>
    <definedName name="АСУТПСтаврополь_53">#REF!</definedName>
    <definedName name="АСУТПСтаврополь_54" localSheetId="6">#REF!</definedName>
    <definedName name="АСУТПСтаврополь_54" localSheetId="7">#REF!</definedName>
    <definedName name="АСУТПСтаврополь_54" localSheetId="10">#REF!</definedName>
    <definedName name="АСУТПСтаврополь_54" localSheetId="13">#REF!</definedName>
    <definedName name="АСУТПСтаврополь_54" localSheetId="11">#REF!</definedName>
    <definedName name="АСУТПСтаврополь_54" localSheetId="12">#REF!</definedName>
    <definedName name="АСУТПСтаврополь_54">#REF!</definedName>
    <definedName name="б" localSheetId="7" hidden="1">{#N/A,#N/A,TRUE,"Смета на пасс. обор. №1"}</definedName>
    <definedName name="б" localSheetId="10" hidden="1">{#N/A,#N/A,TRUE,"Смета на пасс. обор. №1"}</definedName>
    <definedName name="б" localSheetId="3" hidden="1">{#N/A,#N/A,TRUE,"Смета на пасс. обор. №1"}</definedName>
    <definedName name="б" localSheetId="11" hidden="1">{#N/A,#N/A,TRUE,"Смета на пасс. обор. №1"}</definedName>
    <definedName name="б" localSheetId="12" hidden="1">{#N/A,#N/A,TRUE,"Смета на пасс. обор. №1"}</definedName>
    <definedName name="б" hidden="1">{#N/A,#N/A,TRUE,"Смета на пасс. обор. №1"}</definedName>
    <definedName name="бабабла" localSheetId="7" hidden="1">{#N/A,#N/A,TRUE,"Смета на пасс. обор. №1"}</definedName>
    <definedName name="бабабла" localSheetId="10" hidden="1">{#N/A,#N/A,TRUE,"Смета на пасс. обор. №1"}</definedName>
    <definedName name="бабабла" localSheetId="3" hidden="1">{#N/A,#N/A,TRUE,"Смета на пасс. обор. №1"}</definedName>
    <definedName name="бабабла" localSheetId="11" hidden="1">{#N/A,#N/A,TRUE,"Смета на пасс. обор. №1"}</definedName>
    <definedName name="бабабла" localSheetId="12" hidden="1">{#N/A,#N/A,TRUE,"Смета на пасс. обор. №1"}</definedName>
    <definedName name="бабабла" hidden="1">{#N/A,#N/A,TRUE,"Смета на пасс. обор. №1"}</definedName>
    <definedName name="бол" localSheetId="7" hidden="1">{#N/A,#N/A,TRUE,"Смета на пасс. обор. №1"}</definedName>
    <definedName name="бол" localSheetId="10" hidden="1">{#N/A,#N/A,TRUE,"Смета на пасс. обор. №1"}</definedName>
    <definedName name="бол" localSheetId="3" hidden="1">{#N/A,#N/A,TRUE,"Смета на пасс. обор. №1"}</definedName>
    <definedName name="бол" localSheetId="11" hidden="1">{#N/A,#N/A,TRUE,"Смета на пасс. обор. №1"}</definedName>
    <definedName name="бол" localSheetId="12" hidden="1">{#N/A,#N/A,TRUE,"Смета на пасс. обор. №1"}</definedName>
    <definedName name="бол" hidden="1">{#N/A,#N/A,TRUE,"Смета на пасс. обор. №1"}</definedName>
    <definedName name="БС" localSheetId="6">#REF!</definedName>
    <definedName name="БС" localSheetId="7">#REF!</definedName>
    <definedName name="БС" localSheetId="10">#REF!</definedName>
    <definedName name="БС" localSheetId="13">#REF!</definedName>
    <definedName name="БС" localSheetId="11">#REF!</definedName>
    <definedName name="БС" localSheetId="12">#REF!</definedName>
    <definedName name="БС">#REF!</definedName>
    <definedName name="в" localSheetId="7" hidden="1">{#N/A,#N/A,TRUE,"Смета на пасс. обор. №1"}</definedName>
    <definedName name="в" localSheetId="10" hidden="1">{#N/A,#N/A,TRUE,"Смета на пасс. обор. №1"}</definedName>
    <definedName name="в" localSheetId="3" hidden="1">{#N/A,#N/A,TRUE,"Смета на пасс. обор. №1"}</definedName>
    <definedName name="в" localSheetId="11" hidden="1">{#N/A,#N/A,TRUE,"Смета на пасс. обор. №1"}</definedName>
    <definedName name="в" localSheetId="12" hidden="1">{#N/A,#N/A,TRUE,"Смета на пасс. обор. №1"}</definedName>
    <definedName name="в" hidden="1">{#N/A,#N/A,TRUE,"Смета на пасс. обор. №1"}</definedName>
    <definedName name="ва" localSheetId="7" hidden="1">{#N/A,#N/A,TRUE,"Смета на пасс. обор. №1"}</definedName>
    <definedName name="ва" localSheetId="10" hidden="1">{#N/A,#N/A,TRUE,"Смета на пасс. обор. №1"}</definedName>
    <definedName name="ва" localSheetId="3" hidden="1">{#N/A,#N/A,TRUE,"Смета на пасс. обор. №1"}</definedName>
    <definedName name="ва" localSheetId="11" hidden="1">{#N/A,#N/A,TRUE,"Смета на пасс. обор. №1"}</definedName>
    <definedName name="ва" localSheetId="12" hidden="1">{#N/A,#N/A,TRUE,"Смета на пасс. обор. №1"}</definedName>
    <definedName name="ва" hidden="1">{#N/A,#N/A,TRUE,"Смета на пасс. обор. №1"}</definedName>
    <definedName name="вавкак" localSheetId="6">[5]Lucent!#REF!</definedName>
    <definedName name="вавкак" localSheetId="7">[5]Lucent!#REF!</definedName>
    <definedName name="вавкак" localSheetId="10">[5]Lucent!#REF!</definedName>
    <definedName name="вавкак" localSheetId="13">[5]Lucent!#REF!</definedName>
    <definedName name="вавкак" localSheetId="11">[5]Lucent!#REF!</definedName>
    <definedName name="вавкак" localSheetId="12">[5]Lucent!#REF!</definedName>
    <definedName name="вавкак">[5]Lucent!#REF!</definedName>
    <definedName name="вап" localSheetId="7" hidden="1">{#N/A,#N/A,TRUE,"Смета на пасс. обор. №1"}</definedName>
    <definedName name="вап" localSheetId="10" hidden="1">{#N/A,#N/A,TRUE,"Смета на пасс. обор. №1"}</definedName>
    <definedName name="вап" localSheetId="3" hidden="1">{#N/A,#N/A,TRUE,"Смета на пасс. обор. №1"}</definedName>
    <definedName name="вап" localSheetId="11" hidden="1">{#N/A,#N/A,TRUE,"Смета на пасс. обор. №1"}</definedName>
    <definedName name="вап" localSheetId="12" hidden="1">{#N/A,#N/A,TRUE,"Смета на пасс. обор. №1"}</definedName>
    <definedName name="вап" hidden="1">{#N/A,#N/A,TRUE,"Смета на пасс. обор. №1"}</definedName>
    <definedName name="вапапо" localSheetId="7" hidden="1">{#N/A,#N/A,TRUE,"Смета на пасс. обор. №1"}</definedName>
    <definedName name="вапапо" localSheetId="10" hidden="1">{#N/A,#N/A,TRUE,"Смета на пасс. обор. №1"}</definedName>
    <definedName name="вапапо" localSheetId="3" hidden="1">{#N/A,#N/A,TRUE,"Смета на пасс. обор. №1"}</definedName>
    <definedName name="вапапо" localSheetId="11" hidden="1">{#N/A,#N/A,TRUE,"Смета на пасс. обор. №1"}</definedName>
    <definedName name="вапапо" localSheetId="12" hidden="1">{#N/A,#N/A,TRUE,"Смета на пасс. обор. №1"}</definedName>
    <definedName name="вапапо" hidden="1">{#N/A,#N/A,TRUE,"Смета на пасс. обор. №1"}</definedName>
    <definedName name="вб">'[17]ЛЧ Р'!$C$55:$H$62</definedName>
    <definedName name="ввод" localSheetId="6">#REF!</definedName>
    <definedName name="ввод" localSheetId="7">#REF!</definedName>
    <definedName name="ввод" localSheetId="10">#REF!</definedName>
    <definedName name="ввод" localSheetId="13">#REF!</definedName>
    <definedName name="ввод" localSheetId="11">#REF!</definedName>
    <definedName name="ввод" localSheetId="12">#REF!</definedName>
    <definedName name="ввод">#REF!</definedName>
    <definedName name="ввод_1" localSheetId="6">#REF!</definedName>
    <definedName name="ввод_1" localSheetId="7">#REF!</definedName>
    <definedName name="ввод_1" localSheetId="10">#REF!</definedName>
    <definedName name="ввод_1" localSheetId="13">#REF!</definedName>
    <definedName name="ввод_1" localSheetId="11">#REF!</definedName>
    <definedName name="ввод_1" localSheetId="12">#REF!</definedName>
    <definedName name="ввод_1">#REF!</definedName>
    <definedName name="ввод_49" localSheetId="6">#REF!</definedName>
    <definedName name="ввод_49" localSheetId="7">#REF!</definedName>
    <definedName name="ввод_49" localSheetId="10">#REF!</definedName>
    <definedName name="ввод_49" localSheetId="13">#REF!</definedName>
    <definedName name="ввод_49" localSheetId="11">#REF!</definedName>
    <definedName name="ввод_49" localSheetId="12">#REF!</definedName>
    <definedName name="ввод_49">#REF!</definedName>
    <definedName name="ввод_50" localSheetId="6">#REF!</definedName>
    <definedName name="ввод_50" localSheetId="7">#REF!</definedName>
    <definedName name="ввод_50" localSheetId="10">#REF!</definedName>
    <definedName name="ввод_50" localSheetId="13">#REF!</definedName>
    <definedName name="ввод_50" localSheetId="11">#REF!</definedName>
    <definedName name="ввод_50" localSheetId="12">#REF!</definedName>
    <definedName name="ввод_50">#REF!</definedName>
    <definedName name="ввод_51" localSheetId="6">#REF!</definedName>
    <definedName name="ввод_51" localSheetId="7">#REF!</definedName>
    <definedName name="ввод_51" localSheetId="10">#REF!</definedName>
    <definedName name="ввод_51" localSheetId="13">#REF!</definedName>
    <definedName name="ввод_51" localSheetId="11">#REF!</definedName>
    <definedName name="ввод_51" localSheetId="12">#REF!</definedName>
    <definedName name="ввод_51">#REF!</definedName>
    <definedName name="ввод_52" localSheetId="6">#REF!</definedName>
    <definedName name="ввод_52" localSheetId="7">#REF!</definedName>
    <definedName name="ввод_52" localSheetId="10">#REF!</definedName>
    <definedName name="ввод_52" localSheetId="13">#REF!</definedName>
    <definedName name="ввод_52" localSheetId="11">#REF!</definedName>
    <definedName name="ввод_52" localSheetId="12">#REF!</definedName>
    <definedName name="ввод_52">#REF!</definedName>
    <definedName name="ввод_53" localSheetId="6">#REF!</definedName>
    <definedName name="ввод_53" localSheetId="7">#REF!</definedName>
    <definedName name="ввод_53" localSheetId="10">#REF!</definedName>
    <definedName name="ввод_53" localSheetId="13">#REF!</definedName>
    <definedName name="ввод_53" localSheetId="11">#REF!</definedName>
    <definedName name="ввод_53" localSheetId="12">#REF!</definedName>
    <definedName name="ввод_53">#REF!</definedName>
    <definedName name="ввод_54" localSheetId="6">#REF!</definedName>
    <definedName name="ввод_54" localSheetId="7">#REF!</definedName>
    <definedName name="ввод_54" localSheetId="10">#REF!</definedName>
    <definedName name="ввод_54" localSheetId="13">#REF!</definedName>
    <definedName name="ввод_54" localSheetId="11">#REF!</definedName>
    <definedName name="ввод_54" localSheetId="12">#REF!</definedName>
    <definedName name="ввод_54">#REF!</definedName>
    <definedName name="вид_сметы">[18]база!$G$1:$G$65536</definedName>
    <definedName name="Времен">[19]Коэфф!$B$2</definedName>
    <definedName name="вы" localSheetId="7" hidden="1">{#N/A,#N/A,TRUE,"Смета на пасс. обор. №1"}</definedName>
    <definedName name="вы" localSheetId="10" hidden="1">{#N/A,#N/A,TRUE,"Смета на пасс. обор. №1"}</definedName>
    <definedName name="вы" localSheetId="3" hidden="1">{#N/A,#N/A,TRUE,"Смета на пасс. обор. №1"}</definedName>
    <definedName name="вы" localSheetId="11" hidden="1">{#N/A,#N/A,TRUE,"Смета на пасс. обор. №1"}</definedName>
    <definedName name="вы" localSheetId="12" hidden="1">{#N/A,#N/A,TRUE,"Смета на пасс. обор. №1"}</definedName>
    <definedName name="вы" hidden="1">{#N/A,#N/A,TRUE,"Смета на пасс. обор. №1"}</definedName>
    <definedName name="выдал">[18]база!$E$1:$E$65536</definedName>
    <definedName name="ВЫЕЗД_всего">[20]РасчетКомандир1!$M$1:$M$65536</definedName>
    <definedName name="ВЫЕЗД_всего_1">[20]РасчетКомандир2!$O$1:$O$65536</definedName>
    <definedName name="ВЫЕЗД_период">[20]РасчетКомандир1!$E$1:$E$65536</definedName>
    <definedName name="ВЫЕЗД_период_1">[20]РасчетКомандир2!$E$1:$E$65536</definedName>
    <definedName name="город" localSheetId="6">#REF!</definedName>
    <definedName name="город" localSheetId="7">#REF!</definedName>
    <definedName name="город" localSheetId="10">#REF!</definedName>
    <definedName name="город" localSheetId="13">#REF!</definedName>
    <definedName name="город" localSheetId="11">#REF!</definedName>
    <definedName name="город" localSheetId="12">#REF!</definedName>
    <definedName name="город">#REF!</definedName>
    <definedName name="город_49" localSheetId="6">#REF!</definedName>
    <definedName name="город_49" localSheetId="7">#REF!</definedName>
    <definedName name="город_49" localSheetId="10">#REF!</definedName>
    <definedName name="город_49" localSheetId="13">#REF!</definedName>
    <definedName name="город_49" localSheetId="11">#REF!</definedName>
    <definedName name="город_49" localSheetId="12">#REF!</definedName>
    <definedName name="город_49">#REF!</definedName>
    <definedName name="город_50" localSheetId="6">#REF!</definedName>
    <definedName name="город_50" localSheetId="7">#REF!</definedName>
    <definedName name="город_50" localSheetId="10">#REF!</definedName>
    <definedName name="город_50" localSheetId="13">#REF!</definedName>
    <definedName name="город_50" localSheetId="11">#REF!</definedName>
    <definedName name="город_50" localSheetId="12">#REF!</definedName>
    <definedName name="город_50">#REF!</definedName>
    <definedName name="город_51" localSheetId="6">#REF!</definedName>
    <definedName name="город_51" localSheetId="7">#REF!</definedName>
    <definedName name="город_51" localSheetId="10">#REF!</definedName>
    <definedName name="город_51" localSheetId="13">#REF!</definedName>
    <definedName name="город_51" localSheetId="11">#REF!</definedName>
    <definedName name="город_51" localSheetId="12">#REF!</definedName>
    <definedName name="город_51">#REF!</definedName>
    <definedName name="город_52" localSheetId="6">#REF!</definedName>
    <definedName name="город_52" localSheetId="7">#REF!</definedName>
    <definedName name="город_52" localSheetId="10">#REF!</definedName>
    <definedName name="город_52" localSheetId="13">#REF!</definedName>
    <definedName name="город_52" localSheetId="11">#REF!</definedName>
    <definedName name="город_52" localSheetId="12">#REF!</definedName>
    <definedName name="город_52">#REF!</definedName>
    <definedName name="город_53" localSheetId="6">#REF!</definedName>
    <definedName name="город_53" localSheetId="7">#REF!</definedName>
    <definedName name="город_53" localSheetId="10">#REF!</definedName>
    <definedName name="город_53" localSheetId="13">#REF!</definedName>
    <definedName name="город_53" localSheetId="11">#REF!</definedName>
    <definedName name="город_53" localSheetId="12">#REF!</definedName>
    <definedName name="город_53">#REF!</definedName>
    <definedName name="город_54" localSheetId="6">#REF!</definedName>
    <definedName name="город_54" localSheetId="7">#REF!</definedName>
    <definedName name="город_54" localSheetId="10">#REF!</definedName>
    <definedName name="город_54" localSheetId="13">#REF!</definedName>
    <definedName name="город_54" localSheetId="11">#REF!</definedName>
    <definedName name="город_54" localSheetId="12">#REF!</definedName>
    <definedName name="город_54">#REF!</definedName>
    <definedName name="д" localSheetId="6">#REF!</definedName>
    <definedName name="д" localSheetId="7">#REF!</definedName>
    <definedName name="д" localSheetId="10">#REF!</definedName>
    <definedName name="д" localSheetId="13">#REF!</definedName>
    <definedName name="д" localSheetId="11">#REF!</definedName>
    <definedName name="д" localSheetId="12">#REF!</definedName>
    <definedName name="д">#REF!</definedName>
    <definedName name="дд" localSheetId="6">[21]Смета!#REF!</definedName>
    <definedName name="дд" localSheetId="7">[21]Смета!#REF!</definedName>
    <definedName name="дд" localSheetId="10">[21]Смета!#REF!</definedName>
    <definedName name="дд" localSheetId="13">[21]Смета!#REF!</definedName>
    <definedName name="дд" localSheetId="11">[21]Смета!#REF!</definedName>
    <definedName name="дд" localSheetId="12">[21]Смета!#REF!</definedName>
    <definedName name="дд">[21]Смета!#REF!</definedName>
    <definedName name="ддд" localSheetId="7" hidden="1">{#N/A,#N/A,TRUE,"Смета на пасс. обор. №1"}</definedName>
    <definedName name="ддд" localSheetId="10" hidden="1">{#N/A,#N/A,TRUE,"Смета на пасс. обор. №1"}</definedName>
    <definedName name="ддд" localSheetId="3" hidden="1">{#N/A,#N/A,TRUE,"Смета на пасс. обор. №1"}</definedName>
    <definedName name="ддд" localSheetId="11" hidden="1">{#N/A,#N/A,TRUE,"Смета на пасс. обор. №1"}</definedName>
    <definedName name="ддд" localSheetId="12" hidden="1">{#N/A,#N/A,TRUE,"Смета на пасс. обор. №1"}</definedName>
    <definedName name="ддд" hidden="1">{#N/A,#N/A,TRUE,"Смета на пасс. обор. №1"}</definedName>
    <definedName name="Дельта">[22]DATA!$B$4</definedName>
    <definedName name="дж" localSheetId="7" hidden="1">{#N/A,#N/A,TRUE,"Смета на пасс. обор. №1"}</definedName>
    <definedName name="дж" localSheetId="10" hidden="1">{#N/A,#N/A,TRUE,"Смета на пасс. обор. №1"}</definedName>
    <definedName name="дж" localSheetId="3" hidden="1">{#N/A,#N/A,TRUE,"Смета на пасс. обор. №1"}</definedName>
    <definedName name="дж" localSheetId="11" hidden="1">{#N/A,#N/A,TRUE,"Смета на пасс. обор. №1"}</definedName>
    <definedName name="дж" localSheetId="12" hidden="1">{#N/A,#N/A,TRUE,"Смета на пасс. обор. №1"}</definedName>
    <definedName name="дж" hidden="1">{#N/A,#N/A,TRUE,"Смета на пасс. обор. №1"}</definedName>
    <definedName name="джэ" localSheetId="7" hidden="1">{#N/A,#N/A,TRUE,"Смета на пасс. обор. №1"}</definedName>
    <definedName name="джэ" localSheetId="10" hidden="1">{#N/A,#N/A,TRUE,"Смета на пасс. обор. №1"}</definedName>
    <definedName name="джэ" localSheetId="3" hidden="1">{#N/A,#N/A,TRUE,"Смета на пасс. обор. №1"}</definedName>
    <definedName name="джэ" localSheetId="11" hidden="1">{#N/A,#N/A,TRUE,"Смета на пасс. обор. №1"}</definedName>
    <definedName name="джэ" localSheetId="12" hidden="1">{#N/A,#N/A,TRUE,"Смета на пасс. обор. №1"}</definedName>
    <definedName name="джэ" hidden="1">{#N/A,#N/A,TRUE,"Смета на пасс. обор. №1"}</definedName>
    <definedName name="дл" localSheetId="6">#REF!</definedName>
    <definedName name="дл" localSheetId="7">#REF!</definedName>
    <definedName name="дл" localSheetId="10">#REF!</definedName>
    <definedName name="дл" localSheetId="13">#REF!</definedName>
    <definedName name="дл" localSheetId="11">#REF!</definedName>
    <definedName name="дл" localSheetId="12">#REF!</definedName>
    <definedName name="дл">#REF!</definedName>
    <definedName name="дл_1" localSheetId="6">#REF!</definedName>
    <definedName name="дл_1" localSheetId="7">#REF!</definedName>
    <definedName name="дл_1" localSheetId="10">#REF!</definedName>
    <definedName name="дл_1" localSheetId="13">#REF!</definedName>
    <definedName name="дл_1" localSheetId="11">#REF!</definedName>
    <definedName name="дл_1" localSheetId="12">#REF!</definedName>
    <definedName name="дл_1">#REF!</definedName>
    <definedName name="дл_10" localSheetId="6">#REF!</definedName>
    <definedName name="дл_10" localSheetId="7">#REF!</definedName>
    <definedName name="дл_10" localSheetId="10">#REF!</definedName>
    <definedName name="дл_10" localSheetId="13">#REF!</definedName>
    <definedName name="дл_10" localSheetId="11">#REF!</definedName>
    <definedName name="дл_10" localSheetId="12">#REF!</definedName>
    <definedName name="дл_10">#REF!</definedName>
    <definedName name="дл_11" localSheetId="6">#REF!</definedName>
    <definedName name="дл_11" localSheetId="7">#REF!</definedName>
    <definedName name="дл_11" localSheetId="10">#REF!</definedName>
    <definedName name="дл_11" localSheetId="13">#REF!</definedName>
    <definedName name="дл_11" localSheetId="11">#REF!</definedName>
    <definedName name="дл_11" localSheetId="12">#REF!</definedName>
    <definedName name="дл_11">#REF!</definedName>
    <definedName name="дл_12" localSheetId="6">#REF!</definedName>
    <definedName name="дл_12" localSheetId="7">#REF!</definedName>
    <definedName name="дл_12" localSheetId="10">#REF!</definedName>
    <definedName name="дл_12" localSheetId="13">#REF!</definedName>
    <definedName name="дл_12" localSheetId="11">#REF!</definedName>
    <definedName name="дл_12" localSheetId="12">#REF!</definedName>
    <definedName name="дл_12">#REF!</definedName>
    <definedName name="дл_13" localSheetId="6">#REF!</definedName>
    <definedName name="дл_13" localSheetId="7">#REF!</definedName>
    <definedName name="дл_13" localSheetId="10">#REF!</definedName>
    <definedName name="дл_13" localSheetId="13">#REF!</definedName>
    <definedName name="дл_13" localSheetId="11">#REF!</definedName>
    <definedName name="дл_13" localSheetId="12">#REF!</definedName>
    <definedName name="дл_13">#REF!</definedName>
    <definedName name="дл_14" localSheetId="6">#REF!</definedName>
    <definedName name="дл_14" localSheetId="7">#REF!</definedName>
    <definedName name="дл_14" localSheetId="10">#REF!</definedName>
    <definedName name="дл_14" localSheetId="13">#REF!</definedName>
    <definedName name="дл_14" localSheetId="11">#REF!</definedName>
    <definedName name="дл_14" localSheetId="12">#REF!</definedName>
    <definedName name="дл_14">#REF!</definedName>
    <definedName name="дл_15" localSheetId="6">#REF!</definedName>
    <definedName name="дл_15" localSheetId="7">#REF!</definedName>
    <definedName name="дл_15" localSheetId="10">#REF!</definedName>
    <definedName name="дл_15" localSheetId="13">#REF!</definedName>
    <definedName name="дл_15" localSheetId="11">#REF!</definedName>
    <definedName name="дл_15" localSheetId="12">#REF!</definedName>
    <definedName name="дл_15">#REF!</definedName>
    <definedName name="дл_16" localSheetId="6">#REF!</definedName>
    <definedName name="дл_16" localSheetId="7">#REF!</definedName>
    <definedName name="дл_16" localSheetId="10">#REF!</definedName>
    <definedName name="дл_16" localSheetId="13">#REF!</definedName>
    <definedName name="дл_16" localSheetId="11">#REF!</definedName>
    <definedName name="дл_16" localSheetId="12">#REF!</definedName>
    <definedName name="дл_16">#REF!</definedName>
    <definedName name="дл_17" localSheetId="6">#REF!</definedName>
    <definedName name="дл_17" localSheetId="7">#REF!</definedName>
    <definedName name="дл_17" localSheetId="10">#REF!</definedName>
    <definedName name="дл_17" localSheetId="13">#REF!</definedName>
    <definedName name="дл_17" localSheetId="11">#REF!</definedName>
    <definedName name="дл_17" localSheetId="12">#REF!</definedName>
    <definedName name="дл_17">#REF!</definedName>
    <definedName name="дл_18" localSheetId="6">#REF!</definedName>
    <definedName name="дл_18" localSheetId="7">#REF!</definedName>
    <definedName name="дл_18" localSheetId="10">#REF!</definedName>
    <definedName name="дл_18" localSheetId="13">#REF!</definedName>
    <definedName name="дл_18" localSheetId="11">#REF!</definedName>
    <definedName name="дл_18" localSheetId="12">#REF!</definedName>
    <definedName name="дл_18">#REF!</definedName>
    <definedName name="дл_19" localSheetId="6">#REF!</definedName>
    <definedName name="дл_19" localSheetId="7">#REF!</definedName>
    <definedName name="дл_19" localSheetId="10">#REF!</definedName>
    <definedName name="дл_19" localSheetId="13">#REF!</definedName>
    <definedName name="дл_19" localSheetId="11">#REF!</definedName>
    <definedName name="дл_19" localSheetId="12">#REF!</definedName>
    <definedName name="дл_19">#REF!</definedName>
    <definedName name="дл_2" localSheetId="6">#REF!</definedName>
    <definedName name="дл_2" localSheetId="7">#REF!</definedName>
    <definedName name="дл_2" localSheetId="10">#REF!</definedName>
    <definedName name="дл_2" localSheetId="13">#REF!</definedName>
    <definedName name="дл_2" localSheetId="11">#REF!</definedName>
    <definedName name="дл_2" localSheetId="12">#REF!</definedName>
    <definedName name="дл_2">#REF!</definedName>
    <definedName name="дл_20" localSheetId="6">#REF!</definedName>
    <definedName name="дл_20" localSheetId="7">#REF!</definedName>
    <definedName name="дл_20" localSheetId="10">#REF!</definedName>
    <definedName name="дл_20" localSheetId="13">#REF!</definedName>
    <definedName name="дл_20" localSheetId="11">#REF!</definedName>
    <definedName name="дл_20" localSheetId="12">#REF!</definedName>
    <definedName name="дл_20">#REF!</definedName>
    <definedName name="дл_21" localSheetId="6">#REF!</definedName>
    <definedName name="дл_21" localSheetId="7">#REF!</definedName>
    <definedName name="дл_21" localSheetId="10">#REF!</definedName>
    <definedName name="дл_21" localSheetId="13">#REF!</definedName>
    <definedName name="дл_21" localSheetId="11">#REF!</definedName>
    <definedName name="дл_21" localSheetId="12">#REF!</definedName>
    <definedName name="дл_21">#REF!</definedName>
    <definedName name="дл_49" localSheetId="6">#REF!</definedName>
    <definedName name="дл_49" localSheetId="7">#REF!</definedName>
    <definedName name="дл_49" localSheetId="10">#REF!</definedName>
    <definedName name="дл_49" localSheetId="13">#REF!</definedName>
    <definedName name="дл_49" localSheetId="11">#REF!</definedName>
    <definedName name="дл_49" localSheetId="12">#REF!</definedName>
    <definedName name="дл_49">#REF!</definedName>
    <definedName name="дл_50" localSheetId="6">#REF!</definedName>
    <definedName name="дл_50" localSheetId="7">#REF!</definedName>
    <definedName name="дл_50" localSheetId="10">#REF!</definedName>
    <definedName name="дл_50" localSheetId="13">#REF!</definedName>
    <definedName name="дл_50" localSheetId="11">#REF!</definedName>
    <definedName name="дл_50" localSheetId="12">#REF!</definedName>
    <definedName name="дл_50">#REF!</definedName>
    <definedName name="дл_51" localSheetId="6">#REF!</definedName>
    <definedName name="дл_51" localSheetId="7">#REF!</definedName>
    <definedName name="дл_51" localSheetId="10">#REF!</definedName>
    <definedName name="дл_51" localSheetId="13">#REF!</definedName>
    <definedName name="дл_51" localSheetId="11">#REF!</definedName>
    <definedName name="дл_51" localSheetId="12">#REF!</definedName>
    <definedName name="дл_51">#REF!</definedName>
    <definedName name="дл_52" localSheetId="6">#REF!</definedName>
    <definedName name="дл_52" localSheetId="7">#REF!</definedName>
    <definedName name="дл_52" localSheetId="10">#REF!</definedName>
    <definedName name="дл_52" localSheetId="13">#REF!</definedName>
    <definedName name="дл_52" localSheetId="11">#REF!</definedName>
    <definedName name="дл_52" localSheetId="12">#REF!</definedName>
    <definedName name="дл_52">#REF!</definedName>
    <definedName name="дл_53" localSheetId="6">#REF!</definedName>
    <definedName name="дл_53" localSheetId="7">#REF!</definedName>
    <definedName name="дл_53" localSheetId="10">#REF!</definedName>
    <definedName name="дл_53" localSheetId="13">#REF!</definedName>
    <definedName name="дл_53" localSheetId="11">#REF!</definedName>
    <definedName name="дл_53" localSheetId="12">#REF!</definedName>
    <definedName name="дл_53">#REF!</definedName>
    <definedName name="дл_54" localSheetId="6">#REF!</definedName>
    <definedName name="дл_54" localSheetId="7">#REF!</definedName>
    <definedName name="дл_54" localSheetId="10">#REF!</definedName>
    <definedName name="дл_54" localSheetId="13">#REF!</definedName>
    <definedName name="дл_54" localSheetId="11">#REF!</definedName>
    <definedName name="дл_54" localSheetId="12">#REF!</definedName>
    <definedName name="дл_54">#REF!</definedName>
    <definedName name="дл_6" localSheetId="6">#REF!</definedName>
    <definedName name="дл_6" localSheetId="7">#REF!</definedName>
    <definedName name="дл_6" localSheetId="10">#REF!</definedName>
    <definedName name="дл_6" localSheetId="13">#REF!</definedName>
    <definedName name="дл_6" localSheetId="11">#REF!</definedName>
    <definedName name="дл_6" localSheetId="12">#REF!</definedName>
    <definedName name="дл_6">#REF!</definedName>
    <definedName name="дл_7" localSheetId="6">#REF!</definedName>
    <definedName name="дл_7" localSheetId="7">#REF!</definedName>
    <definedName name="дл_7" localSheetId="10">#REF!</definedName>
    <definedName name="дл_7" localSheetId="13">#REF!</definedName>
    <definedName name="дл_7" localSheetId="11">#REF!</definedName>
    <definedName name="дл_7" localSheetId="12">#REF!</definedName>
    <definedName name="дл_7">#REF!</definedName>
    <definedName name="дл_8" localSheetId="6">#REF!</definedName>
    <definedName name="дл_8" localSheetId="7">#REF!</definedName>
    <definedName name="дл_8" localSheetId="10">#REF!</definedName>
    <definedName name="дл_8" localSheetId="13">#REF!</definedName>
    <definedName name="дл_8" localSheetId="11">#REF!</definedName>
    <definedName name="дл_8" localSheetId="12">#REF!</definedName>
    <definedName name="дл_8">#REF!</definedName>
    <definedName name="дл_9" localSheetId="6">#REF!</definedName>
    <definedName name="дл_9" localSheetId="7">#REF!</definedName>
    <definedName name="дл_9" localSheetId="10">#REF!</definedName>
    <definedName name="дл_9" localSheetId="13">#REF!</definedName>
    <definedName name="дл_9" localSheetId="11">#REF!</definedName>
    <definedName name="дл_9" localSheetId="12">#REF!</definedName>
    <definedName name="дл_9">#REF!</definedName>
    <definedName name="Договор" localSheetId="6">#REF!</definedName>
    <definedName name="Договор" localSheetId="7">#REF!</definedName>
    <definedName name="Договор" localSheetId="10">#REF!</definedName>
    <definedName name="Договор" localSheetId="13">#REF!</definedName>
    <definedName name="Договор" localSheetId="11">#REF!</definedName>
    <definedName name="Договор" localSheetId="12">#REF!</definedName>
    <definedName name="Договор">#REF!</definedName>
    <definedName name="Должности">[23]Должности!$A$2:$B$31</definedName>
    <definedName name="доп" localSheetId="7" hidden="1">{#N/A,#N/A,TRUE,"Смета на пасс. обор. №1"}</definedName>
    <definedName name="доп" localSheetId="10" hidden="1">{#N/A,#N/A,TRUE,"Смета на пасс. обор. №1"}</definedName>
    <definedName name="доп" localSheetId="3" hidden="1">{#N/A,#N/A,TRUE,"Смета на пасс. обор. №1"}</definedName>
    <definedName name="доп" localSheetId="11" hidden="1">{#N/A,#N/A,TRUE,"Смета на пасс. обор. №1"}</definedName>
    <definedName name="доп" localSheetId="12" hidden="1">{#N/A,#N/A,TRUE,"Смета на пасс. обор. №1"}</definedName>
    <definedName name="доп" hidden="1">{#N/A,#N/A,TRUE,"Смета на пасс. обор. №1"}</definedName>
    <definedName name="ДСК" localSheetId="6">[24]топография!#REF!</definedName>
    <definedName name="ДСК" localSheetId="7">[24]топография!#REF!</definedName>
    <definedName name="ДСК" localSheetId="10">[24]топография!#REF!</definedName>
    <definedName name="ДСК" localSheetId="13">[24]топография!#REF!</definedName>
    <definedName name="ДСК" localSheetId="11">[24]топография!#REF!</definedName>
    <definedName name="ДСК" localSheetId="12">[24]топография!#REF!</definedName>
    <definedName name="ДСК">[24]топография!#REF!</definedName>
    <definedName name="дура" localSheetId="6">[25]База!#REF!</definedName>
    <definedName name="дура" localSheetId="7">[25]База!#REF!</definedName>
    <definedName name="дура" localSheetId="10">[25]База!#REF!</definedName>
    <definedName name="дура" localSheetId="13">[25]База!#REF!</definedName>
    <definedName name="дура" localSheetId="11">[25]База!#REF!</definedName>
    <definedName name="дура" localSheetId="12">[25]База!#REF!</definedName>
    <definedName name="дура">[25]База!#REF!</definedName>
    <definedName name="ен" localSheetId="7" hidden="1">{#N/A,#N/A,TRUE,"Смета на пасс. обор. №1"}</definedName>
    <definedName name="ен" localSheetId="10" hidden="1">{#N/A,#N/A,TRUE,"Смета на пасс. обор. №1"}</definedName>
    <definedName name="ен" localSheetId="3" hidden="1">{#N/A,#N/A,TRUE,"Смета на пасс. обор. №1"}</definedName>
    <definedName name="ен" localSheetId="11" hidden="1">{#N/A,#N/A,TRUE,"Смета на пасс. обор. №1"}</definedName>
    <definedName name="ен" localSheetId="12" hidden="1">{#N/A,#N/A,TRUE,"Смета на пасс. обор. №1"}</definedName>
    <definedName name="ен" hidden="1">{#N/A,#N/A,TRUE,"Смета на пасс. обор. №1"}</definedName>
    <definedName name="жж" localSheetId="7" hidden="1">{#N/A,#N/A,TRUE,"Смета на пасс. обор. №1"}</definedName>
    <definedName name="жж" localSheetId="10" hidden="1">{#N/A,#N/A,TRUE,"Смета на пасс. обор. №1"}</definedName>
    <definedName name="жж" localSheetId="3" hidden="1">{#N/A,#N/A,TRUE,"Смета на пасс. обор. №1"}</definedName>
    <definedName name="жж" localSheetId="11" hidden="1">{#N/A,#N/A,TRUE,"Смета на пасс. обор. №1"}</definedName>
    <definedName name="жж" localSheetId="12" hidden="1">{#N/A,#N/A,TRUE,"Смета на пасс. обор. №1"}</definedName>
    <definedName name="жж" hidden="1">{#N/A,#N/A,TRUE,"Смета на пасс. обор. №1"}</definedName>
    <definedName name="жл" localSheetId="6">#REF!</definedName>
    <definedName name="жл" localSheetId="7">#REF!</definedName>
    <definedName name="жл" localSheetId="10">#REF!</definedName>
    <definedName name="жл" localSheetId="13">#REF!</definedName>
    <definedName name="жл" localSheetId="11">#REF!</definedName>
    <definedName name="жл" localSheetId="12">#REF!</definedName>
    <definedName name="жл">#REF!</definedName>
    <definedName name="жэ" localSheetId="7" hidden="1">{#N/A,#N/A,TRUE,"Смета на пасс. обор. №1"}</definedName>
    <definedName name="жэ" localSheetId="10" hidden="1">{#N/A,#N/A,TRUE,"Смета на пасс. обор. №1"}</definedName>
    <definedName name="жэ" localSheetId="3" hidden="1">{#N/A,#N/A,TRUE,"Смета на пасс. обор. №1"}</definedName>
    <definedName name="жэ" localSheetId="11" hidden="1">{#N/A,#N/A,TRUE,"Смета на пасс. обор. №1"}</definedName>
    <definedName name="жэ" localSheetId="12" hidden="1">{#N/A,#N/A,TRUE,"Смета на пасс. обор. №1"}</definedName>
    <definedName name="жэ" hidden="1">{#N/A,#N/A,TRUE,"Смета на пасс. обор. №1"}</definedName>
    <definedName name="жю" localSheetId="7" hidden="1">{#N/A,#N/A,TRUE,"Смета на пасс. обор. №1"}</definedName>
    <definedName name="жю" localSheetId="10" hidden="1">{#N/A,#N/A,TRUE,"Смета на пасс. обор. №1"}</definedName>
    <definedName name="жю" localSheetId="3" hidden="1">{#N/A,#N/A,TRUE,"Смета на пасс. обор. №1"}</definedName>
    <definedName name="жю" localSheetId="11" hidden="1">{#N/A,#N/A,TRUE,"Смета на пасс. обор. №1"}</definedName>
    <definedName name="жю" localSheetId="12" hidden="1">{#N/A,#N/A,TRUE,"Смета на пасс. обор. №1"}</definedName>
    <definedName name="жю" hidden="1">{#N/A,#N/A,TRUE,"Смета на пасс. обор. №1"}</definedName>
    <definedName name="з" localSheetId="7" hidden="1">{#N/A,#N/A,TRUE,"Смета на пасс. обор. №1"}</definedName>
    <definedName name="з" localSheetId="10" hidden="1">{#N/A,#N/A,TRUE,"Смета на пасс. обор. №1"}</definedName>
    <definedName name="з" localSheetId="3" hidden="1">{#N/A,#N/A,TRUE,"Смета на пасс. обор. №1"}</definedName>
    <definedName name="з" localSheetId="11" hidden="1">{#N/A,#N/A,TRUE,"Смета на пасс. обор. №1"}</definedName>
    <definedName name="з" localSheetId="12" hidden="1">{#N/A,#N/A,TRUE,"Смета на пасс. обор. №1"}</definedName>
    <definedName name="з" hidden="1">{#N/A,#N/A,TRUE,"Смета на пасс. обор. №1"}</definedName>
    <definedName name="заказчики">[18]база!$A$1:$A$65536</definedName>
    <definedName name="Зимнее_удорожание">[19]Коэфф!$B$1</definedName>
    <definedName name="зол" localSheetId="6">#REF!</definedName>
    <definedName name="зол" localSheetId="7">#REF!</definedName>
    <definedName name="зол" localSheetId="10">#REF!</definedName>
    <definedName name="зол" localSheetId="13">#REF!</definedName>
    <definedName name="зол" localSheetId="11">#REF!</definedName>
    <definedName name="зол" localSheetId="12">#REF!</definedName>
    <definedName name="зол">#REF!</definedName>
    <definedName name="зол_1" localSheetId="6">#REF!</definedName>
    <definedName name="зол_1" localSheetId="7">#REF!</definedName>
    <definedName name="зол_1" localSheetId="10">#REF!</definedName>
    <definedName name="зол_1" localSheetId="13">#REF!</definedName>
    <definedName name="зол_1" localSheetId="11">#REF!</definedName>
    <definedName name="зол_1" localSheetId="12">#REF!</definedName>
    <definedName name="зол_1">#REF!</definedName>
    <definedName name="зол_10" localSheetId="6">#REF!</definedName>
    <definedName name="зол_10" localSheetId="7">#REF!</definedName>
    <definedName name="зол_10" localSheetId="10">#REF!</definedName>
    <definedName name="зол_10" localSheetId="13">#REF!</definedName>
    <definedName name="зол_10" localSheetId="11">#REF!</definedName>
    <definedName name="зол_10" localSheetId="12">#REF!</definedName>
    <definedName name="зол_10">#REF!</definedName>
    <definedName name="зол_11" localSheetId="6">#REF!</definedName>
    <definedName name="зол_11" localSheetId="7">#REF!</definedName>
    <definedName name="зол_11" localSheetId="10">#REF!</definedName>
    <definedName name="зол_11" localSheetId="13">#REF!</definedName>
    <definedName name="зол_11" localSheetId="11">#REF!</definedName>
    <definedName name="зол_11" localSheetId="12">#REF!</definedName>
    <definedName name="зол_11">#REF!</definedName>
    <definedName name="зол_12" localSheetId="6">#REF!</definedName>
    <definedName name="зол_12" localSheetId="7">#REF!</definedName>
    <definedName name="зол_12" localSheetId="10">#REF!</definedName>
    <definedName name="зол_12" localSheetId="13">#REF!</definedName>
    <definedName name="зол_12" localSheetId="11">#REF!</definedName>
    <definedName name="зол_12" localSheetId="12">#REF!</definedName>
    <definedName name="зол_12">#REF!</definedName>
    <definedName name="зол_13" localSheetId="6">#REF!</definedName>
    <definedName name="зол_13" localSheetId="7">#REF!</definedName>
    <definedName name="зол_13" localSheetId="10">#REF!</definedName>
    <definedName name="зол_13" localSheetId="13">#REF!</definedName>
    <definedName name="зол_13" localSheetId="11">#REF!</definedName>
    <definedName name="зол_13" localSheetId="12">#REF!</definedName>
    <definedName name="зол_13">#REF!</definedName>
    <definedName name="зол_14" localSheetId="6">#REF!</definedName>
    <definedName name="зол_14" localSheetId="7">#REF!</definedName>
    <definedName name="зол_14" localSheetId="10">#REF!</definedName>
    <definedName name="зол_14" localSheetId="13">#REF!</definedName>
    <definedName name="зол_14" localSheetId="11">#REF!</definedName>
    <definedName name="зол_14" localSheetId="12">#REF!</definedName>
    <definedName name="зол_14">#REF!</definedName>
    <definedName name="зол_15" localSheetId="6">#REF!</definedName>
    <definedName name="зол_15" localSheetId="7">#REF!</definedName>
    <definedName name="зол_15" localSheetId="10">#REF!</definedName>
    <definedName name="зол_15" localSheetId="13">#REF!</definedName>
    <definedName name="зол_15" localSheetId="11">#REF!</definedName>
    <definedName name="зол_15" localSheetId="12">#REF!</definedName>
    <definedName name="зол_15">#REF!</definedName>
    <definedName name="зол_16" localSheetId="6">#REF!</definedName>
    <definedName name="зол_16" localSheetId="7">#REF!</definedName>
    <definedName name="зол_16" localSheetId="10">#REF!</definedName>
    <definedName name="зол_16" localSheetId="13">#REF!</definedName>
    <definedName name="зол_16" localSheetId="11">#REF!</definedName>
    <definedName name="зол_16" localSheetId="12">#REF!</definedName>
    <definedName name="зол_16">#REF!</definedName>
    <definedName name="зол_17" localSheetId="6">#REF!</definedName>
    <definedName name="зол_17" localSheetId="7">#REF!</definedName>
    <definedName name="зол_17" localSheetId="10">#REF!</definedName>
    <definedName name="зол_17" localSheetId="13">#REF!</definedName>
    <definedName name="зол_17" localSheetId="11">#REF!</definedName>
    <definedName name="зол_17" localSheetId="12">#REF!</definedName>
    <definedName name="зол_17">#REF!</definedName>
    <definedName name="зол_18" localSheetId="6">#REF!</definedName>
    <definedName name="зол_18" localSheetId="7">#REF!</definedName>
    <definedName name="зол_18" localSheetId="10">#REF!</definedName>
    <definedName name="зол_18" localSheetId="13">#REF!</definedName>
    <definedName name="зол_18" localSheetId="11">#REF!</definedName>
    <definedName name="зол_18" localSheetId="12">#REF!</definedName>
    <definedName name="зол_18">#REF!</definedName>
    <definedName name="зол_19" localSheetId="6">#REF!</definedName>
    <definedName name="зол_19" localSheetId="7">#REF!</definedName>
    <definedName name="зол_19" localSheetId="10">#REF!</definedName>
    <definedName name="зол_19" localSheetId="13">#REF!</definedName>
    <definedName name="зол_19" localSheetId="11">#REF!</definedName>
    <definedName name="зол_19" localSheetId="12">#REF!</definedName>
    <definedName name="зол_19">#REF!</definedName>
    <definedName name="зол_2" localSheetId="6">#REF!</definedName>
    <definedName name="зол_2" localSheetId="7">#REF!</definedName>
    <definedName name="зол_2" localSheetId="10">#REF!</definedName>
    <definedName name="зол_2" localSheetId="13">#REF!</definedName>
    <definedName name="зол_2" localSheetId="11">#REF!</definedName>
    <definedName name="зол_2" localSheetId="12">#REF!</definedName>
    <definedName name="зол_2">#REF!</definedName>
    <definedName name="зол_20" localSheetId="6">#REF!</definedName>
    <definedName name="зол_20" localSheetId="7">#REF!</definedName>
    <definedName name="зол_20" localSheetId="10">#REF!</definedName>
    <definedName name="зол_20" localSheetId="13">#REF!</definedName>
    <definedName name="зол_20" localSheetId="11">#REF!</definedName>
    <definedName name="зол_20" localSheetId="12">#REF!</definedName>
    <definedName name="зол_20">#REF!</definedName>
    <definedName name="зол_21" localSheetId="6">#REF!</definedName>
    <definedName name="зол_21" localSheetId="7">#REF!</definedName>
    <definedName name="зол_21" localSheetId="10">#REF!</definedName>
    <definedName name="зол_21" localSheetId="13">#REF!</definedName>
    <definedName name="зол_21" localSheetId="11">#REF!</definedName>
    <definedName name="зол_21" localSheetId="12">#REF!</definedName>
    <definedName name="зол_21">#REF!</definedName>
    <definedName name="зол_49" localSheetId="6">#REF!</definedName>
    <definedName name="зол_49" localSheetId="7">#REF!</definedName>
    <definedName name="зол_49" localSheetId="10">#REF!</definedName>
    <definedName name="зол_49" localSheetId="13">#REF!</definedName>
    <definedName name="зол_49" localSheetId="11">#REF!</definedName>
    <definedName name="зол_49" localSheetId="12">#REF!</definedName>
    <definedName name="зол_49">#REF!</definedName>
    <definedName name="зол_50" localSheetId="6">#REF!</definedName>
    <definedName name="зол_50" localSheetId="7">#REF!</definedName>
    <definedName name="зол_50" localSheetId="10">#REF!</definedName>
    <definedName name="зол_50" localSheetId="13">#REF!</definedName>
    <definedName name="зол_50" localSheetId="11">#REF!</definedName>
    <definedName name="зол_50" localSheetId="12">#REF!</definedName>
    <definedName name="зол_50">#REF!</definedName>
    <definedName name="зол_51" localSheetId="6">#REF!</definedName>
    <definedName name="зол_51" localSheetId="7">#REF!</definedName>
    <definedName name="зол_51" localSheetId="10">#REF!</definedName>
    <definedName name="зол_51" localSheetId="13">#REF!</definedName>
    <definedName name="зол_51" localSheetId="11">#REF!</definedName>
    <definedName name="зол_51" localSheetId="12">#REF!</definedName>
    <definedName name="зол_51">#REF!</definedName>
    <definedName name="зол_52" localSheetId="6">#REF!</definedName>
    <definedName name="зол_52" localSheetId="7">#REF!</definedName>
    <definedName name="зол_52" localSheetId="10">#REF!</definedName>
    <definedName name="зол_52" localSheetId="13">#REF!</definedName>
    <definedName name="зол_52" localSheetId="11">#REF!</definedName>
    <definedName name="зол_52" localSheetId="12">#REF!</definedName>
    <definedName name="зол_52">#REF!</definedName>
    <definedName name="зол_53" localSheetId="6">#REF!</definedName>
    <definedName name="зол_53" localSheetId="7">#REF!</definedName>
    <definedName name="зол_53" localSheetId="10">#REF!</definedName>
    <definedName name="зол_53" localSheetId="13">#REF!</definedName>
    <definedName name="зол_53" localSheetId="11">#REF!</definedName>
    <definedName name="зол_53" localSheetId="12">#REF!</definedName>
    <definedName name="зол_53">#REF!</definedName>
    <definedName name="зол_54" localSheetId="6">#REF!</definedName>
    <definedName name="зол_54" localSheetId="7">#REF!</definedName>
    <definedName name="зол_54" localSheetId="10">#REF!</definedName>
    <definedName name="зол_54" localSheetId="13">#REF!</definedName>
    <definedName name="зол_54" localSheetId="11">#REF!</definedName>
    <definedName name="зол_54" localSheetId="12">#REF!</definedName>
    <definedName name="зол_54">#REF!</definedName>
    <definedName name="зол_6" localSheetId="6">#REF!</definedName>
    <definedName name="зол_6" localSheetId="7">#REF!</definedName>
    <definedName name="зол_6" localSheetId="10">#REF!</definedName>
    <definedName name="зол_6" localSheetId="13">#REF!</definedName>
    <definedName name="зол_6" localSheetId="11">#REF!</definedName>
    <definedName name="зол_6" localSheetId="12">#REF!</definedName>
    <definedName name="зол_6">#REF!</definedName>
    <definedName name="зол_7" localSheetId="6">#REF!</definedName>
    <definedName name="зол_7" localSheetId="7">#REF!</definedName>
    <definedName name="зол_7" localSheetId="10">#REF!</definedName>
    <definedName name="зол_7" localSheetId="13">#REF!</definedName>
    <definedName name="зол_7" localSheetId="11">#REF!</definedName>
    <definedName name="зол_7" localSheetId="12">#REF!</definedName>
    <definedName name="зол_7">#REF!</definedName>
    <definedName name="зол_8" localSheetId="6">#REF!</definedName>
    <definedName name="зол_8" localSheetId="7">#REF!</definedName>
    <definedName name="зол_8" localSheetId="10">#REF!</definedName>
    <definedName name="зол_8" localSheetId="13">#REF!</definedName>
    <definedName name="зол_8" localSheetId="11">#REF!</definedName>
    <definedName name="зол_8" localSheetId="12">#REF!</definedName>
    <definedName name="зол_8">#REF!</definedName>
    <definedName name="зол_9" localSheetId="6">#REF!</definedName>
    <definedName name="зол_9" localSheetId="7">#REF!</definedName>
    <definedName name="зол_9" localSheetId="10">#REF!</definedName>
    <definedName name="зол_9" localSheetId="13">#REF!</definedName>
    <definedName name="зол_9" localSheetId="11">#REF!</definedName>
    <definedName name="зол_9" localSheetId="12">#REF!</definedName>
    <definedName name="зол_9">#REF!</definedName>
    <definedName name="ЗТ_всего" localSheetId="6">#REF!</definedName>
    <definedName name="ЗТ_всего" localSheetId="7">#REF!</definedName>
    <definedName name="ЗТ_всего" localSheetId="10">#REF!</definedName>
    <definedName name="ЗТ_всего" localSheetId="13">#REF!</definedName>
    <definedName name="ЗТ_всего" localSheetId="11">#REF!</definedName>
    <definedName name="ЗТ_всего" localSheetId="12">#REF!</definedName>
    <definedName name="ЗТ_всего">#REF!</definedName>
    <definedName name="ЗТ_нагр" localSheetId="6">#REF!</definedName>
    <definedName name="ЗТ_нагр" localSheetId="7">#REF!</definedName>
    <definedName name="ЗТ_нагр" localSheetId="10">#REF!</definedName>
    <definedName name="ЗТ_нагр" localSheetId="13">#REF!</definedName>
    <definedName name="ЗТ_нагр" localSheetId="11">#REF!</definedName>
    <definedName name="ЗТ_нагр" localSheetId="12">#REF!</definedName>
    <definedName name="ЗТ_нагр">#REF!</definedName>
    <definedName name="ЗТ_хол" localSheetId="6">#REF!</definedName>
    <definedName name="ЗТ_хол" localSheetId="7">#REF!</definedName>
    <definedName name="ЗТ_хол" localSheetId="10">#REF!</definedName>
    <definedName name="ЗТ_хол" localSheetId="13">#REF!</definedName>
    <definedName name="ЗТ_хол" localSheetId="11">#REF!</definedName>
    <definedName name="ЗТ_хол" localSheetId="12">#REF!</definedName>
    <definedName name="ЗТ_хол">#REF!</definedName>
    <definedName name="зщ" localSheetId="7" hidden="1">{#N/A,#N/A,TRUE,"Смета на пасс. обор. №1"}</definedName>
    <definedName name="зщ" localSheetId="10" hidden="1">{#N/A,#N/A,TRUE,"Смета на пасс. обор. №1"}</definedName>
    <definedName name="зщ" localSheetId="3" hidden="1">{#N/A,#N/A,TRUE,"Смета на пасс. обор. №1"}</definedName>
    <definedName name="зщ" localSheetId="11" hidden="1">{#N/A,#N/A,TRUE,"Смета на пасс. обор. №1"}</definedName>
    <definedName name="зщ" localSheetId="12" hidden="1">{#N/A,#N/A,TRUE,"Смета на пасс. обор. №1"}</definedName>
    <definedName name="зщ" hidden="1">{#N/A,#N/A,TRUE,"Смета на пасс. обор. №1"}</definedName>
    <definedName name="иии" localSheetId="7" hidden="1">{#N/A,#N/A,TRUE,"Смета на пасс. обор. №1"}</definedName>
    <definedName name="иии" localSheetId="10" hidden="1">{#N/A,#N/A,TRUE,"Смета на пасс. обор. №1"}</definedName>
    <definedName name="иии" localSheetId="3" hidden="1">{#N/A,#N/A,TRUE,"Смета на пасс. обор. №1"}</definedName>
    <definedName name="иии" localSheetId="11" hidden="1">{#N/A,#N/A,TRUE,"Смета на пасс. обор. №1"}</definedName>
    <definedName name="иии" localSheetId="12" hidden="1">{#N/A,#N/A,TRUE,"Смета на пасс. обор. №1"}</definedName>
    <definedName name="иии" hidden="1">{#N/A,#N/A,TRUE,"Смета на пасс. обор. №1"}</definedName>
    <definedName name="ит" localSheetId="7" hidden="1">{#N/A,#N/A,TRUE,"Смета на пасс. обор. №1"}</definedName>
    <definedName name="ит" localSheetId="10" hidden="1">{#N/A,#N/A,TRUE,"Смета на пасс. обор. №1"}</definedName>
    <definedName name="ит" localSheetId="3" hidden="1">{#N/A,#N/A,TRUE,"Смета на пасс. обор. №1"}</definedName>
    <definedName name="ит" localSheetId="11" hidden="1">{#N/A,#N/A,TRUE,"Смета на пасс. обор. №1"}</definedName>
    <definedName name="ит" localSheetId="12" hidden="1">{#N/A,#N/A,TRUE,"Смета на пасс. обор. №1"}</definedName>
    <definedName name="ит" hidden="1">{#N/A,#N/A,TRUE,"Смета на пасс. обор. №1"}</definedName>
    <definedName name="итог1" localSheetId="6">#REF!</definedName>
    <definedName name="итог1" localSheetId="7">#REF!</definedName>
    <definedName name="итог1" localSheetId="10">#REF!</definedName>
    <definedName name="итог1" localSheetId="13">#REF!</definedName>
    <definedName name="итог1" localSheetId="11">#REF!</definedName>
    <definedName name="итог1" localSheetId="12">#REF!</definedName>
    <definedName name="итог1">#REF!</definedName>
    <definedName name="й" localSheetId="7" hidden="1">{#N/A,#N/A,TRUE,"Смета на пасс. обор. №1"}</definedName>
    <definedName name="й" localSheetId="10" hidden="1">{#N/A,#N/A,TRUE,"Смета на пасс. обор. №1"}</definedName>
    <definedName name="й" localSheetId="3" hidden="1">{#N/A,#N/A,TRUE,"Смета на пасс. обор. №1"}</definedName>
    <definedName name="й" localSheetId="11" hidden="1">{#N/A,#N/A,TRUE,"Смета на пасс. обор. №1"}</definedName>
    <definedName name="й" localSheetId="12" hidden="1">{#N/A,#N/A,TRUE,"Смета на пасс. обор. №1"}</definedName>
    <definedName name="й" hidden="1">{#N/A,#N/A,TRUE,"Смета на пасс. обор. №1"}</definedName>
    <definedName name="к" localSheetId="7" hidden="1">{#N/A,#N/A,TRUE,"Смета на пасс. обор. №1"}</definedName>
    <definedName name="к" localSheetId="10" hidden="1">{#N/A,#N/A,TRUE,"Смета на пасс. обор. №1"}</definedName>
    <definedName name="к" localSheetId="3" hidden="1">{#N/A,#N/A,TRUE,"Смета на пасс. обор. №1"}</definedName>
    <definedName name="к" localSheetId="11" hidden="1">{#N/A,#N/A,TRUE,"Смета на пасс. обор. №1"}</definedName>
    <definedName name="к" localSheetId="12" hidden="1">{#N/A,#N/A,TRUE,"Смета на пасс. обор. №1"}</definedName>
    <definedName name="к" hidden="1">{#N/A,#N/A,TRUE,"Смета на пасс. обор. №1"}</definedName>
    <definedName name="ка" localSheetId="7" hidden="1">{#N/A,#N/A,TRUE,"Смета на пасс. обор. №1"}</definedName>
    <definedName name="ка" localSheetId="10" hidden="1">{#N/A,#N/A,TRUE,"Смета на пасс. обор. №1"}</definedName>
    <definedName name="ка" localSheetId="3" hidden="1">{#N/A,#N/A,TRUE,"Смета на пасс. обор. №1"}</definedName>
    <definedName name="ка" localSheetId="11" hidden="1">{#N/A,#N/A,TRUE,"Смета на пасс. обор. №1"}</definedName>
    <definedName name="ка" localSheetId="12" hidden="1">{#N/A,#N/A,TRUE,"Смета на пасс. обор. №1"}</definedName>
    <definedName name="ка" hidden="1">{#N/A,#N/A,TRUE,"Смета на пасс. обор. №1"}</definedName>
    <definedName name="Каб" localSheetId="6">[26]База!#REF!</definedName>
    <definedName name="Каб" localSheetId="7">[26]База!#REF!</definedName>
    <definedName name="Каб" localSheetId="10">[26]База!#REF!</definedName>
    <definedName name="Каб" localSheetId="13">[26]База!#REF!</definedName>
    <definedName name="Каб" localSheetId="11">[26]База!#REF!</definedName>
    <definedName name="Каб" localSheetId="12">[26]База!#REF!</definedName>
    <definedName name="Каб">[26]База!#REF!</definedName>
    <definedName name="кЕвро">[27]CashF!$GV$1</definedName>
    <definedName name="ккккк" localSheetId="7" hidden="1">{#N/A,#N/A,TRUE,"Смета на пасс. обор. №1"}</definedName>
    <definedName name="ккккк" localSheetId="10" hidden="1">{#N/A,#N/A,TRUE,"Смета на пасс. обор. №1"}</definedName>
    <definedName name="ккккк" localSheetId="3" hidden="1">{#N/A,#N/A,TRUE,"Смета на пасс. обор. №1"}</definedName>
    <definedName name="ккккк" localSheetId="11" hidden="1">{#N/A,#N/A,TRUE,"Смета на пасс. обор. №1"}</definedName>
    <definedName name="ккккк" localSheetId="12" hidden="1">{#N/A,#N/A,TRUE,"Смета на пасс. обор. №1"}</definedName>
    <definedName name="ккккк" hidden="1">{#N/A,#N/A,TRUE,"Смета на пасс. обор. №1"}</definedName>
    <definedName name="код" localSheetId="6">#REF!</definedName>
    <definedName name="код" localSheetId="7">#REF!</definedName>
    <definedName name="код" localSheetId="10">#REF!</definedName>
    <definedName name="код" localSheetId="13">#REF!</definedName>
    <definedName name="код" localSheetId="11">#REF!</definedName>
    <definedName name="код" localSheetId="12">#REF!</definedName>
    <definedName name="код">#REF!</definedName>
    <definedName name="ком." localSheetId="7" hidden="1">{#N/A,#N/A,TRUE,"Смета на пасс. обор. №1"}</definedName>
    <definedName name="ком." localSheetId="10" hidden="1">{#N/A,#N/A,TRUE,"Смета на пасс. обор. №1"}</definedName>
    <definedName name="ком." localSheetId="3" hidden="1">{#N/A,#N/A,TRUE,"Смета на пасс. обор. №1"}</definedName>
    <definedName name="ком." localSheetId="11" hidden="1">{#N/A,#N/A,TRUE,"Смета на пасс. обор. №1"}</definedName>
    <definedName name="ком." localSheetId="12" hidden="1">{#N/A,#N/A,TRUE,"Смета на пасс. обор. №1"}</definedName>
    <definedName name="ком." hidden="1">{#N/A,#N/A,TRUE,"Смета на пасс. обор. №1"}</definedName>
    <definedName name="команд." localSheetId="7" hidden="1">{#N/A,#N/A,TRUE,"Смета на пасс. обор. №1"}</definedName>
    <definedName name="команд." localSheetId="10" hidden="1">{#N/A,#N/A,TRUE,"Смета на пасс. обор. №1"}</definedName>
    <definedName name="команд." localSheetId="3" hidden="1">{#N/A,#N/A,TRUE,"Смета на пасс. обор. №1"}</definedName>
    <definedName name="команд." localSheetId="11" hidden="1">{#N/A,#N/A,TRUE,"Смета на пасс. обор. №1"}</definedName>
    <definedName name="команд." localSheetId="12" hidden="1">{#N/A,#N/A,TRUE,"Смета на пасс. обор. №1"}</definedName>
    <definedName name="команд." hidden="1">{#N/A,#N/A,TRUE,"Смета на пасс. обор. №1"}</definedName>
    <definedName name="команд.обуч." localSheetId="7" hidden="1">{#N/A,#N/A,TRUE,"Смета на пасс. обор. №1"}</definedName>
    <definedName name="команд.обуч." localSheetId="10" hidden="1">{#N/A,#N/A,TRUE,"Смета на пасс. обор. №1"}</definedName>
    <definedName name="команд.обуч." localSheetId="3" hidden="1">{#N/A,#N/A,TRUE,"Смета на пасс. обор. №1"}</definedName>
    <definedName name="команд.обуч." localSheetId="11" hidden="1">{#N/A,#N/A,TRUE,"Смета на пасс. обор. №1"}</definedName>
    <definedName name="команд.обуч." localSheetId="12" hidden="1">{#N/A,#N/A,TRUE,"Смета на пасс. обор. №1"}</definedName>
    <definedName name="команд.обуч." hidden="1">{#N/A,#N/A,TRUE,"Смета на пасс. обор. №1"}</definedName>
    <definedName name="команд1" localSheetId="6">#REF!</definedName>
    <definedName name="команд1" localSheetId="7">#REF!</definedName>
    <definedName name="команд1" localSheetId="10">#REF!</definedName>
    <definedName name="команд1" localSheetId="13">#REF!</definedName>
    <definedName name="команд1" localSheetId="11">#REF!</definedName>
    <definedName name="команд1" localSheetId="12">#REF!</definedName>
    <definedName name="команд1">#REF!</definedName>
    <definedName name="командировки" localSheetId="7" hidden="1">{#N/A,#N/A,TRUE,"Смета на пасс. обор. №1"}</definedName>
    <definedName name="командировки" localSheetId="10" hidden="1">{#N/A,#N/A,TRUE,"Смета на пасс. обор. №1"}</definedName>
    <definedName name="командировки" localSheetId="3" hidden="1">{#N/A,#N/A,TRUE,"Смета на пасс. обор. №1"}</definedName>
    <definedName name="командировки" localSheetId="11" hidden="1">{#N/A,#N/A,TRUE,"Смета на пасс. обор. №1"}</definedName>
    <definedName name="командировки" localSheetId="12" hidden="1">{#N/A,#N/A,TRUE,"Смета на пасс. обор. №1"}</definedName>
    <definedName name="командировки" hidden="1">{#N/A,#N/A,TRUE,"Смета на пасс. обор. №1"}</definedName>
    <definedName name="Конф" localSheetId="6">#REF!</definedName>
    <definedName name="Конф" localSheetId="7">#REF!</definedName>
    <definedName name="Конф" localSheetId="10">#REF!</definedName>
    <definedName name="Конф" localSheetId="13">#REF!</definedName>
    <definedName name="Конф" localSheetId="11">#REF!</definedName>
    <definedName name="Конф" localSheetId="12">#REF!</definedName>
    <definedName name="Конф">#REF!</definedName>
    <definedName name="Конф_49" localSheetId="6">#REF!</definedName>
    <definedName name="Конф_49" localSheetId="7">#REF!</definedName>
    <definedName name="Конф_49" localSheetId="10">#REF!</definedName>
    <definedName name="Конф_49" localSheetId="13">#REF!</definedName>
    <definedName name="Конф_49" localSheetId="11">#REF!</definedName>
    <definedName name="Конф_49" localSheetId="12">#REF!</definedName>
    <definedName name="Конф_49">#REF!</definedName>
    <definedName name="Конф_50" localSheetId="6">#REF!</definedName>
    <definedName name="Конф_50" localSheetId="7">#REF!</definedName>
    <definedName name="Конф_50" localSheetId="10">#REF!</definedName>
    <definedName name="Конф_50" localSheetId="13">#REF!</definedName>
    <definedName name="Конф_50" localSheetId="11">#REF!</definedName>
    <definedName name="Конф_50" localSheetId="12">#REF!</definedName>
    <definedName name="Конф_50">#REF!</definedName>
    <definedName name="Конф_51" localSheetId="6">#REF!</definedName>
    <definedName name="Конф_51" localSheetId="7">#REF!</definedName>
    <definedName name="Конф_51" localSheetId="10">#REF!</definedName>
    <definedName name="Конф_51" localSheetId="13">#REF!</definedName>
    <definedName name="Конф_51" localSheetId="11">#REF!</definedName>
    <definedName name="Конф_51" localSheetId="12">#REF!</definedName>
    <definedName name="Конф_51">#REF!</definedName>
    <definedName name="Конф_52" localSheetId="6">#REF!</definedName>
    <definedName name="Конф_52" localSheetId="7">#REF!</definedName>
    <definedName name="Конф_52" localSheetId="10">#REF!</definedName>
    <definedName name="Конф_52" localSheetId="13">#REF!</definedName>
    <definedName name="Конф_52" localSheetId="11">#REF!</definedName>
    <definedName name="Конф_52" localSheetId="12">#REF!</definedName>
    <definedName name="Конф_52">#REF!</definedName>
    <definedName name="Конф_53" localSheetId="6">#REF!</definedName>
    <definedName name="Конф_53" localSheetId="7">#REF!</definedName>
    <definedName name="Конф_53" localSheetId="10">#REF!</definedName>
    <definedName name="Конф_53" localSheetId="13">#REF!</definedName>
    <definedName name="Конф_53" localSheetId="11">#REF!</definedName>
    <definedName name="Конф_53" localSheetId="12">#REF!</definedName>
    <definedName name="Конф_53">#REF!</definedName>
    <definedName name="Конф_54" localSheetId="6">#REF!</definedName>
    <definedName name="Конф_54" localSheetId="7">#REF!</definedName>
    <definedName name="Конф_54" localSheetId="10">#REF!</definedName>
    <definedName name="Конф_54" localSheetId="13">#REF!</definedName>
    <definedName name="Конф_54" localSheetId="11">#REF!</definedName>
    <definedName name="Конф_54" localSheetId="12">#REF!</definedName>
    <definedName name="Конф_54">#REF!</definedName>
    <definedName name="конфл" localSheetId="6">#REF!</definedName>
    <definedName name="конфл" localSheetId="7">#REF!</definedName>
    <definedName name="конфл" localSheetId="10">#REF!</definedName>
    <definedName name="конфл" localSheetId="13">#REF!</definedName>
    <definedName name="конфл" localSheetId="11">#REF!</definedName>
    <definedName name="конфл" localSheetId="12">#REF!</definedName>
    <definedName name="конфл">#REF!</definedName>
    <definedName name="конфл_49" localSheetId="6">#REF!</definedName>
    <definedName name="конфл_49" localSheetId="7">#REF!</definedName>
    <definedName name="конфл_49" localSheetId="10">#REF!</definedName>
    <definedName name="конфл_49" localSheetId="13">#REF!</definedName>
    <definedName name="конфл_49" localSheetId="11">#REF!</definedName>
    <definedName name="конфл_49" localSheetId="12">#REF!</definedName>
    <definedName name="конфл_49">#REF!</definedName>
    <definedName name="конфл_50" localSheetId="6">#REF!</definedName>
    <definedName name="конфл_50" localSheetId="7">#REF!</definedName>
    <definedName name="конфл_50" localSheetId="10">#REF!</definedName>
    <definedName name="конфл_50" localSheetId="13">#REF!</definedName>
    <definedName name="конфл_50" localSheetId="11">#REF!</definedName>
    <definedName name="конфл_50" localSheetId="12">#REF!</definedName>
    <definedName name="конфл_50">#REF!</definedName>
    <definedName name="конфл_51" localSheetId="6">#REF!</definedName>
    <definedName name="конфл_51" localSheetId="7">#REF!</definedName>
    <definedName name="конфл_51" localSheetId="10">#REF!</definedName>
    <definedName name="конфл_51" localSheetId="13">#REF!</definedName>
    <definedName name="конфл_51" localSheetId="11">#REF!</definedName>
    <definedName name="конфл_51" localSheetId="12">#REF!</definedName>
    <definedName name="конфл_51">#REF!</definedName>
    <definedName name="конфл_52" localSheetId="6">#REF!</definedName>
    <definedName name="конфл_52" localSheetId="7">#REF!</definedName>
    <definedName name="конфл_52" localSheetId="10">#REF!</definedName>
    <definedName name="конфл_52" localSheetId="13">#REF!</definedName>
    <definedName name="конфл_52" localSheetId="11">#REF!</definedName>
    <definedName name="конфл_52" localSheetId="12">#REF!</definedName>
    <definedName name="конфл_52">#REF!</definedName>
    <definedName name="конфл_53" localSheetId="6">#REF!</definedName>
    <definedName name="конфл_53" localSheetId="7">#REF!</definedName>
    <definedName name="конфл_53" localSheetId="10">#REF!</definedName>
    <definedName name="конфл_53" localSheetId="13">#REF!</definedName>
    <definedName name="конфл_53" localSheetId="11">#REF!</definedName>
    <definedName name="конфл_53" localSheetId="12">#REF!</definedName>
    <definedName name="конфл_53">#REF!</definedName>
    <definedName name="конфл_54" localSheetId="6">#REF!</definedName>
    <definedName name="конфл_54" localSheetId="7">#REF!</definedName>
    <definedName name="конфл_54" localSheetId="10">#REF!</definedName>
    <definedName name="конфл_54" localSheetId="13">#REF!</definedName>
    <definedName name="конфл_54" localSheetId="11">#REF!</definedName>
    <definedName name="конфл_54" localSheetId="12">#REF!</definedName>
    <definedName name="конфл_54">#REF!</definedName>
    <definedName name="конфл2" localSheetId="6">#REF!</definedName>
    <definedName name="конфл2" localSheetId="7">#REF!</definedName>
    <definedName name="конфл2" localSheetId="10">#REF!</definedName>
    <definedName name="конфл2" localSheetId="13">#REF!</definedName>
    <definedName name="конфл2" localSheetId="11">#REF!</definedName>
    <definedName name="конфл2" localSheetId="12">#REF!</definedName>
    <definedName name="конфл2">#REF!</definedName>
    <definedName name="конфл2_49" localSheetId="6">#REF!</definedName>
    <definedName name="конфл2_49" localSheetId="7">#REF!</definedName>
    <definedName name="конфл2_49" localSheetId="10">#REF!</definedName>
    <definedName name="конфл2_49" localSheetId="13">#REF!</definedName>
    <definedName name="конфл2_49" localSheetId="11">#REF!</definedName>
    <definedName name="конфл2_49" localSheetId="12">#REF!</definedName>
    <definedName name="конфл2_49">#REF!</definedName>
    <definedName name="конфл2_50" localSheetId="6">#REF!</definedName>
    <definedName name="конфл2_50" localSheetId="7">#REF!</definedName>
    <definedName name="конфл2_50" localSheetId="10">#REF!</definedName>
    <definedName name="конфл2_50" localSheetId="13">#REF!</definedName>
    <definedName name="конфл2_50" localSheetId="11">#REF!</definedName>
    <definedName name="конфл2_50" localSheetId="12">#REF!</definedName>
    <definedName name="конфл2_50">#REF!</definedName>
    <definedName name="конфл2_51" localSheetId="6">#REF!</definedName>
    <definedName name="конфл2_51" localSheetId="7">#REF!</definedName>
    <definedName name="конфл2_51" localSheetId="10">#REF!</definedName>
    <definedName name="конфл2_51" localSheetId="13">#REF!</definedName>
    <definedName name="конфл2_51" localSheetId="11">#REF!</definedName>
    <definedName name="конфл2_51" localSheetId="12">#REF!</definedName>
    <definedName name="конфл2_51">#REF!</definedName>
    <definedName name="конфл2_52" localSheetId="6">#REF!</definedName>
    <definedName name="конфл2_52" localSheetId="7">#REF!</definedName>
    <definedName name="конфл2_52" localSheetId="10">#REF!</definedName>
    <definedName name="конфл2_52" localSheetId="13">#REF!</definedName>
    <definedName name="конфл2_52" localSheetId="11">#REF!</definedName>
    <definedName name="конфл2_52" localSheetId="12">#REF!</definedName>
    <definedName name="конфл2_52">#REF!</definedName>
    <definedName name="конфл2_53" localSheetId="6">#REF!</definedName>
    <definedName name="конфл2_53" localSheetId="7">#REF!</definedName>
    <definedName name="конфл2_53" localSheetId="10">#REF!</definedName>
    <definedName name="конфл2_53" localSheetId="13">#REF!</definedName>
    <definedName name="конфл2_53" localSheetId="11">#REF!</definedName>
    <definedName name="конфл2_53" localSheetId="12">#REF!</definedName>
    <definedName name="конфл2_53">#REF!</definedName>
    <definedName name="конфл2_54" localSheetId="6">#REF!</definedName>
    <definedName name="конфл2_54" localSheetId="7">#REF!</definedName>
    <definedName name="конфл2_54" localSheetId="10">#REF!</definedName>
    <definedName name="конфл2_54" localSheetId="13">#REF!</definedName>
    <definedName name="конфл2_54" localSheetId="11">#REF!</definedName>
    <definedName name="конфл2_54" localSheetId="12">#REF!</definedName>
    <definedName name="конфл2_54">#REF!</definedName>
    <definedName name="Копия" localSheetId="7" hidden="1">{#N/A,#N/A,TRUE,"Смета на пасс. обор. №1"}</definedName>
    <definedName name="Копия" localSheetId="10" hidden="1">{#N/A,#N/A,TRUE,"Смета на пасс. обор. №1"}</definedName>
    <definedName name="Копия" localSheetId="3" hidden="1">{#N/A,#N/A,TRUE,"Смета на пасс. обор. №1"}</definedName>
    <definedName name="Копия" localSheetId="11" hidden="1">{#N/A,#N/A,TRUE,"Смета на пасс. обор. №1"}</definedName>
    <definedName name="Копия" localSheetId="12" hidden="1">{#N/A,#N/A,TRUE,"Смета на пасс. обор. №1"}</definedName>
    <definedName name="Копия" hidden="1">{#N/A,#N/A,TRUE,"Смета на пасс. обор. №1"}</definedName>
    <definedName name="Копия2509" localSheetId="7" hidden="1">{#N/A,#N/A,TRUE,"Смета на пасс. обор. №1"}</definedName>
    <definedName name="Копия2509" localSheetId="10" hidden="1">{#N/A,#N/A,TRUE,"Смета на пасс. обор. №1"}</definedName>
    <definedName name="Копия2509" localSheetId="3" hidden="1">{#N/A,#N/A,TRUE,"Смета на пасс. обор. №1"}</definedName>
    <definedName name="Копия2509" localSheetId="11" hidden="1">{#N/A,#N/A,TRUE,"Смета на пасс. обор. №1"}</definedName>
    <definedName name="Копия2509" localSheetId="12" hidden="1">{#N/A,#N/A,TRUE,"Смета на пасс. обор. №1"}</definedName>
    <definedName name="Копия2509" hidden="1">{#N/A,#N/A,TRUE,"Смета на пасс. обор. №1"}</definedName>
    <definedName name="котофей" localSheetId="7" hidden="1">{#N/A,#N/A,TRUE,"Смета на пасс. обор. №1"}</definedName>
    <definedName name="котофей" localSheetId="10" hidden="1">{#N/A,#N/A,TRUE,"Смета на пасс. обор. №1"}</definedName>
    <definedName name="котофей" localSheetId="3" hidden="1">{#N/A,#N/A,TRUE,"Смета на пасс. обор. №1"}</definedName>
    <definedName name="котофей" localSheetId="11" hidden="1">{#N/A,#N/A,TRUE,"Смета на пасс. обор. №1"}</definedName>
    <definedName name="котофей" localSheetId="12" hidden="1">{#N/A,#N/A,TRUE,"Смета на пасс. обор. №1"}</definedName>
    <definedName name="котофей" hidden="1">{#N/A,#N/A,TRUE,"Смета на пасс. обор. №1"}</definedName>
    <definedName name="Коэф_монт">[19]Коэфф!$B$4</definedName>
    <definedName name="кук" localSheetId="7" hidden="1">{#N/A,#N/A,TRUE,"Смета на пасс. обор. №1"}</definedName>
    <definedName name="кук" localSheetId="10" hidden="1">{#N/A,#N/A,TRUE,"Смета на пасс. обор. №1"}</definedName>
    <definedName name="кук" localSheetId="3" hidden="1">{#N/A,#N/A,TRUE,"Смета на пасс. обор. №1"}</definedName>
    <definedName name="кук" localSheetId="11" hidden="1">{#N/A,#N/A,TRUE,"Смета на пасс. обор. №1"}</definedName>
    <definedName name="кук" localSheetId="12" hidden="1">{#N/A,#N/A,TRUE,"Смета на пасс. обор. №1"}</definedName>
    <definedName name="кук" hidden="1">{#N/A,#N/A,TRUE,"Смета на пасс. обор. №1"}</definedName>
    <definedName name="Курган" localSheetId="6">#REF!</definedName>
    <definedName name="Курган" localSheetId="7">#REF!</definedName>
    <definedName name="Курган" localSheetId="10">#REF!</definedName>
    <definedName name="Курган" localSheetId="13">#REF!</definedName>
    <definedName name="Курган" localSheetId="11">#REF!</definedName>
    <definedName name="Курган" localSheetId="12">#REF!</definedName>
    <definedName name="Курган">#REF!</definedName>
    <definedName name="Курс">[19]Коэфф!$B$3</definedName>
    <definedName name="Курс_доллара">'[28]Курс доллара'!$A$2</definedName>
    <definedName name="л" localSheetId="7" hidden="1">{#N/A,#N/A,TRUE,"Смета на пасс. обор. №1"}</definedName>
    <definedName name="л" localSheetId="10" hidden="1">{#N/A,#N/A,TRUE,"Смета на пасс. обор. №1"}</definedName>
    <definedName name="л" localSheetId="3" hidden="1">{#N/A,#N/A,TRUE,"Смета на пасс. обор. №1"}</definedName>
    <definedName name="л" localSheetId="11" hidden="1">{#N/A,#N/A,TRUE,"Смета на пасс. обор. №1"}</definedName>
    <definedName name="л" localSheetId="12" hidden="1">{#N/A,#N/A,TRUE,"Смета на пасс. обор. №1"}</definedName>
    <definedName name="л" hidden="1">{#N/A,#N/A,TRUE,"Смета на пасс. обор. №1"}</definedName>
    <definedName name="лд" localSheetId="7" hidden="1">{#N/A,#N/A,TRUE,"Смета на пасс. обор. №1"}</definedName>
    <definedName name="лд" localSheetId="10" hidden="1">{#N/A,#N/A,TRUE,"Смета на пасс. обор. №1"}</definedName>
    <definedName name="лд" localSheetId="3" hidden="1">{#N/A,#N/A,TRUE,"Смета на пасс. обор. №1"}</definedName>
    <definedName name="лд" localSheetId="11" hidden="1">{#N/A,#N/A,TRUE,"Смета на пасс. обор. №1"}</definedName>
    <definedName name="лд" localSheetId="12" hidden="1">{#N/A,#N/A,TRUE,"Смета на пасс. обор. №1"}</definedName>
    <definedName name="лд" hidden="1">{#N/A,#N/A,TRUE,"Смета на пасс. обор. №1"}</definedName>
    <definedName name="лдж" localSheetId="7" hidden="1">{#N/A,#N/A,TRUE,"Смета на пасс. обор. №1"}</definedName>
    <definedName name="лдж" localSheetId="10" hidden="1">{#N/A,#N/A,TRUE,"Смета на пасс. обор. №1"}</definedName>
    <definedName name="лдж" localSheetId="3" hidden="1">{#N/A,#N/A,TRUE,"Смета на пасс. обор. №1"}</definedName>
    <definedName name="лдж" localSheetId="11" hidden="1">{#N/A,#N/A,TRUE,"Смета на пасс. обор. №1"}</definedName>
    <definedName name="лдж" localSheetId="12" hidden="1">{#N/A,#N/A,TRUE,"Смета на пасс. обор. №1"}</definedName>
    <definedName name="лдж" hidden="1">{#N/A,#N/A,TRUE,"Смета на пасс. обор. №1"}</definedName>
    <definedName name="лор" localSheetId="7" hidden="1">{#N/A,#N/A,TRUE,"Смета на пасс. обор. №1"}</definedName>
    <definedName name="лор" localSheetId="10" hidden="1">{#N/A,#N/A,TRUE,"Смета на пасс. обор. №1"}</definedName>
    <definedName name="лор" localSheetId="3" hidden="1">{#N/A,#N/A,TRUE,"Смета на пасс. обор. №1"}</definedName>
    <definedName name="лор" localSheetId="11" hidden="1">{#N/A,#N/A,TRUE,"Смета на пасс. обор. №1"}</definedName>
    <definedName name="лор" localSheetId="12" hidden="1">{#N/A,#N/A,TRUE,"Смета на пасс. обор. №1"}</definedName>
    <definedName name="лор" hidden="1">{#N/A,#N/A,TRUE,"Смета на пасс. обор. №1"}</definedName>
    <definedName name="лот" localSheetId="7" hidden="1">{#N/A,#N/A,TRUE,"Смета на пасс. обор. №1"}</definedName>
    <definedName name="лот" localSheetId="10" hidden="1">{#N/A,#N/A,TRUE,"Смета на пасс. обор. №1"}</definedName>
    <definedName name="лот" localSheetId="3" hidden="1">{#N/A,#N/A,TRUE,"Смета на пасс. обор. №1"}</definedName>
    <definedName name="лот" localSheetId="11" hidden="1">{#N/A,#N/A,TRUE,"Смета на пасс. обор. №1"}</definedName>
    <definedName name="лот" localSheetId="12" hidden="1">{#N/A,#N/A,TRUE,"Смета на пасс. обор. №1"}</definedName>
    <definedName name="лот" hidden="1">{#N/A,#N/A,TRUE,"Смета на пасс. обор. №1"}</definedName>
    <definedName name="Лс" localSheetId="6">#REF!</definedName>
    <definedName name="Лс" localSheetId="7">#REF!</definedName>
    <definedName name="Лс" localSheetId="10">#REF!</definedName>
    <definedName name="Лс" localSheetId="13">#REF!</definedName>
    <definedName name="Лс" localSheetId="11">#REF!</definedName>
    <definedName name="Лс" localSheetId="12">#REF!</definedName>
    <definedName name="Лс">#REF!</definedName>
    <definedName name="м" localSheetId="7">{#N/A,#N/A,TRUE,"Смета на пасс. обор. №1"}</definedName>
    <definedName name="м" localSheetId="10">{#N/A,#N/A,TRUE,"Смета на пасс. обор. №1"}</definedName>
    <definedName name="м" localSheetId="3">{#N/A,#N/A,TRUE,"Смета на пасс. обор. №1"}</definedName>
    <definedName name="м" localSheetId="11">{#N/A,#N/A,TRUE,"Смета на пасс. обор. №1"}</definedName>
    <definedName name="м" localSheetId="12">{#N/A,#N/A,TRUE,"Смета на пасс. обор. №1"}</definedName>
    <definedName name="м">{#N/A,#N/A,TRUE,"Смета на пасс. обор. №1"}</definedName>
    <definedName name="ма" localSheetId="7" hidden="1">{#N/A,#N/A,TRUE,"Смета на пасс. обор. №1"}</definedName>
    <definedName name="ма" localSheetId="10" hidden="1">{#N/A,#N/A,TRUE,"Смета на пасс. обор. №1"}</definedName>
    <definedName name="ма" localSheetId="3" hidden="1">{#N/A,#N/A,TRUE,"Смета на пасс. обор. №1"}</definedName>
    <definedName name="ма" localSheetId="11" hidden="1">{#N/A,#N/A,TRUE,"Смета на пасс. обор. №1"}</definedName>
    <definedName name="ма" localSheetId="12" hidden="1">{#N/A,#N/A,TRUE,"Смета на пасс. обор. №1"}</definedName>
    <definedName name="ма" hidden="1">{#N/A,#N/A,TRUE,"Смета на пасс. обор. №1"}</definedName>
    <definedName name="Махачкала" localSheetId="6">#REF!</definedName>
    <definedName name="Махачкала" localSheetId="7">#REF!</definedName>
    <definedName name="Махачкала" localSheetId="10">#REF!</definedName>
    <definedName name="Махачкала" localSheetId="13">#REF!</definedName>
    <definedName name="Махачкала" localSheetId="11">#REF!</definedName>
    <definedName name="Махачкала" localSheetId="12">#REF!</definedName>
    <definedName name="Махачкала">#REF!</definedName>
    <definedName name="Махачкала_1" localSheetId="6">#REF!</definedName>
    <definedName name="Махачкала_1" localSheetId="7">#REF!</definedName>
    <definedName name="Махачкала_1" localSheetId="10">#REF!</definedName>
    <definedName name="Махачкала_1" localSheetId="13">#REF!</definedName>
    <definedName name="Махачкала_1" localSheetId="11">#REF!</definedName>
    <definedName name="Махачкала_1" localSheetId="12">#REF!</definedName>
    <definedName name="Махачкала_1">#REF!</definedName>
    <definedName name="Махачкала_2" localSheetId="6">#REF!</definedName>
    <definedName name="Махачкала_2" localSheetId="7">#REF!</definedName>
    <definedName name="Махачкала_2" localSheetId="10">#REF!</definedName>
    <definedName name="Махачкала_2" localSheetId="13">#REF!</definedName>
    <definedName name="Махачкала_2" localSheetId="11">#REF!</definedName>
    <definedName name="Махачкала_2" localSheetId="12">#REF!</definedName>
    <definedName name="Махачкала_2">#REF!</definedName>
    <definedName name="Махачкала_22" localSheetId="6">#REF!</definedName>
    <definedName name="Махачкала_22" localSheetId="7">#REF!</definedName>
    <definedName name="Махачкала_22" localSheetId="10">#REF!</definedName>
    <definedName name="Махачкала_22" localSheetId="13">#REF!</definedName>
    <definedName name="Махачкала_22" localSheetId="11">#REF!</definedName>
    <definedName name="Махачкала_22" localSheetId="12">#REF!</definedName>
    <definedName name="Махачкала_22">#REF!</definedName>
    <definedName name="Махачкала_49" localSheetId="6">#REF!</definedName>
    <definedName name="Махачкала_49" localSheetId="7">#REF!</definedName>
    <definedName name="Махачкала_49" localSheetId="10">#REF!</definedName>
    <definedName name="Махачкала_49" localSheetId="13">#REF!</definedName>
    <definedName name="Махачкала_49" localSheetId="11">#REF!</definedName>
    <definedName name="Махачкала_49" localSheetId="12">#REF!</definedName>
    <definedName name="Махачкала_49">#REF!</definedName>
    <definedName name="Махачкала_5" localSheetId="6">#REF!</definedName>
    <definedName name="Махачкала_5" localSheetId="7">#REF!</definedName>
    <definedName name="Махачкала_5" localSheetId="10">#REF!</definedName>
    <definedName name="Махачкала_5" localSheetId="13">#REF!</definedName>
    <definedName name="Махачкала_5" localSheetId="11">#REF!</definedName>
    <definedName name="Махачкала_5" localSheetId="12">#REF!</definedName>
    <definedName name="Махачкала_5">#REF!</definedName>
    <definedName name="Махачкала_50" localSheetId="6">#REF!</definedName>
    <definedName name="Махачкала_50" localSheetId="7">#REF!</definedName>
    <definedName name="Махачкала_50" localSheetId="10">#REF!</definedName>
    <definedName name="Махачкала_50" localSheetId="13">#REF!</definedName>
    <definedName name="Махачкала_50" localSheetId="11">#REF!</definedName>
    <definedName name="Махачкала_50" localSheetId="12">#REF!</definedName>
    <definedName name="Махачкала_50">#REF!</definedName>
    <definedName name="Махачкала_51" localSheetId="6">#REF!</definedName>
    <definedName name="Махачкала_51" localSheetId="7">#REF!</definedName>
    <definedName name="Махачкала_51" localSheetId="10">#REF!</definedName>
    <definedName name="Махачкала_51" localSheetId="13">#REF!</definedName>
    <definedName name="Махачкала_51" localSheetId="11">#REF!</definedName>
    <definedName name="Махачкала_51" localSheetId="12">#REF!</definedName>
    <definedName name="Махачкала_51">#REF!</definedName>
    <definedName name="Махачкала_52" localSheetId="6">#REF!</definedName>
    <definedName name="Махачкала_52" localSheetId="7">#REF!</definedName>
    <definedName name="Махачкала_52" localSheetId="10">#REF!</definedName>
    <definedName name="Махачкала_52" localSheetId="13">#REF!</definedName>
    <definedName name="Махачкала_52" localSheetId="11">#REF!</definedName>
    <definedName name="Махачкала_52" localSheetId="12">#REF!</definedName>
    <definedName name="Махачкала_52">#REF!</definedName>
    <definedName name="Махачкала_53" localSheetId="6">#REF!</definedName>
    <definedName name="Махачкала_53" localSheetId="7">#REF!</definedName>
    <definedName name="Махачкала_53" localSheetId="10">#REF!</definedName>
    <definedName name="Махачкала_53" localSheetId="13">#REF!</definedName>
    <definedName name="Махачкала_53" localSheetId="11">#REF!</definedName>
    <definedName name="Махачкала_53" localSheetId="12">#REF!</definedName>
    <definedName name="Махачкала_53">#REF!</definedName>
    <definedName name="Махачкала_54" localSheetId="6">#REF!</definedName>
    <definedName name="Махачкала_54" localSheetId="7">#REF!</definedName>
    <definedName name="Махачкала_54" localSheetId="10">#REF!</definedName>
    <definedName name="Махачкала_54" localSheetId="13">#REF!</definedName>
    <definedName name="Махачкала_54" localSheetId="11">#REF!</definedName>
    <definedName name="Махачкала_54" localSheetId="12">#REF!</definedName>
    <definedName name="Махачкала_54">#REF!</definedName>
    <definedName name="Металли_еская_дверца_для_напольного_монтажного_шкафа_VERO__600x600x42U__с_замком_и_клю_ами" localSheetId="6">#REF!</definedName>
    <definedName name="Металли_еская_дверца_для_напольного_монтажного_шкафа_VERO__600x600x42U__с_замком_и_клю_ами" localSheetId="7">#REF!</definedName>
    <definedName name="Металли_еская_дверца_для_напольного_монтажного_шкафа_VERO__600x600x42U__с_замком_и_клю_ами" localSheetId="10">#REF!</definedName>
    <definedName name="Металли_еская_дверца_для_напольного_монтажного_шкафа_VERO__600x600x42U__с_замком_и_клю_ами" localSheetId="13">#REF!</definedName>
    <definedName name="Металли_еская_дверца_для_напольного_монтажного_шкафа_VERO__600x600x42U__с_замком_и_клю_ами" localSheetId="11">#REF!</definedName>
    <definedName name="Металли_еская_дверца_для_напольного_монтажного_шкафа_VERO__600x600x42U__с_замком_и_клю_ами" localSheetId="12">#REF!</definedName>
    <definedName name="Металли_еская_дверца_для_напольного_монтажного_шкафа_VERO__600x600x42U__с_замком_и_клю_ами">#REF!</definedName>
    <definedName name="мир" localSheetId="7" hidden="1">{#N/A,#N/A,TRUE,"Смета на пасс. обор. №1"}</definedName>
    <definedName name="мир" localSheetId="10" hidden="1">{#N/A,#N/A,TRUE,"Смета на пасс. обор. №1"}</definedName>
    <definedName name="мир" localSheetId="3" hidden="1">{#N/A,#N/A,TRUE,"Смета на пасс. обор. №1"}</definedName>
    <definedName name="мир" localSheetId="11" hidden="1">{#N/A,#N/A,TRUE,"Смета на пасс. обор. №1"}</definedName>
    <definedName name="мир" localSheetId="12" hidden="1">{#N/A,#N/A,TRUE,"Смета на пасс. обор. №1"}</definedName>
    <definedName name="мир" hidden="1">{#N/A,#N/A,TRUE,"Смета на пасс. обор. №1"}</definedName>
    <definedName name="михайлова" localSheetId="6">[29]База!#REF!</definedName>
    <definedName name="михайлова" localSheetId="7">[29]База!#REF!</definedName>
    <definedName name="михайлова" localSheetId="10">[29]База!#REF!</definedName>
    <definedName name="михайлова" localSheetId="13">[29]База!#REF!</definedName>
    <definedName name="михайлова" localSheetId="11">[29]База!#REF!</definedName>
    <definedName name="михайлова" localSheetId="12">[29]База!#REF!</definedName>
    <definedName name="михайлова">[29]База!#REF!</definedName>
    <definedName name="мос" localSheetId="7" hidden="1">{#N/A,#N/A,TRUE,"Смета на пасс. обор. №1"}</definedName>
    <definedName name="мос" localSheetId="10" hidden="1">{#N/A,#N/A,TRUE,"Смета на пасс. обор. №1"}</definedName>
    <definedName name="мос" localSheetId="3" hidden="1">{#N/A,#N/A,TRUE,"Смета на пасс. обор. №1"}</definedName>
    <definedName name="мос" localSheetId="11" hidden="1">{#N/A,#N/A,TRUE,"Смета на пасс. обор. №1"}</definedName>
    <definedName name="мос" localSheetId="12" hidden="1">{#N/A,#N/A,TRUE,"Смета на пасс. обор. №1"}</definedName>
    <definedName name="мос" hidden="1">{#N/A,#N/A,TRUE,"Смета на пасс. обор. №1"}</definedName>
    <definedName name="н" localSheetId="7" hidden="1">{#N/A,#N/A,TRUE,"Смета на пасс. обор. №1"}</definedName>
    <definedName name="н" localSheetId="10" hidden="1">{#N/A,#N/A,TRUE,"Смета на пасс. обор. №1"}</definedName>
    <definedName name="н" localSheetId="3" hidden="1">{#N/A,#N/A,TRUE,"Смета на пасс. обор. №1"}</definedName>
    <definedName name="н" localSheetId="11" hidden="1">{#N/A,#N/A,TRUE,"Смета на пасс. обор. №1"}</definedName>
    <definedName name="н" localSheetId="12" hidden="1">{#N/A,#N/A,TRUE,"Смета на пасс. обор. №1"}</definedName>
    <definedName name="н" hidden="1">{#N/A,#N/A,TRUE,"Смета на пасс. обор. №1"}</definedName>
    <definedName name="неп" localSheetId="6">#REF!</definedName>
    <definedName name="неп" localSheetId="7">#REF!</definedName>
    <definedName name="неп" localSheetId="10">#REF!</definedName>
    <definedName name="неп" localSheetId="13">#REF!</definedName>
    <definedName name="неп" localSheetId="11">#REF!</definedName>
    <definedName name="неп" localSheetId="12">#REF!</definedName>
    <definedName name="неп">#REF!</definedName>
    <definedName name="неп_1" localSheetId="6">#REF!</definedName>
    <definedName name="неп_1" localSheetId="7">#REF!</definedName>
    <definedName name="неп_1" localSheetId="10">#REF!</definedName>
    <definedName name="неп_1" localSheetId="13">#REF!</definedName>
    <definedName name="неп_1" localSheetId="11">#REF!</definedName>
    <definedName name="неп_1" localSheetId="12">#REF!</definedName>
    <definedName name="неп_1">#REF!</definedName>
    <definedName name="неп_10" localSheetId="6">#REF!</definedName>
    <definedName name="неп_10" localSheetId="7">#REF!</definedName>
    <definedName name="неп_10" localSheetId="10">#REF!</definedName>
    <definedName name="неп_10" localSheetId="13">#REF!</definedName>
    <definedName name="неп_10" localSheetId="11">#REF!</definedName>
    <definedName name="неп_10" localSheetId="12">#REF!</definedName>
    <definedName name="неп_10">#REF!</definedName>
    <definedName name="неп_11" localSheetId="6">#REF!</definedName>
    <definedName name="неп_11" localSheetId="7">#REF!</definedName>
    <definedName name="неп_11" localSheetId="10">#REF!</definedName>
    <definedName name="неп_11" localSheetId="13">#REF!</definedName>
    <definedName name="неп_11" localSheetId="11">#REF!</definedName>
    <definedName name="неп_11" localSheetId="12">#REF!</definedName>
    <definedName name="неп_11">#REF!</definedName>
    <definedName name="неп_12" localSheetId="6">#REF!</definedName>
    <definedName name="неп_12" localSheetId="7">#REF!</definedName>
    <definedName name="неп_12" localSheetId="10">#REF!</definedName>
    <definedName name="неп_12" localSheetId="13">#REF!</definedName>
    <definedName name="неп_12" localSheetId="11">#REF!</definedName>
    <definedName name="неп_12" localSheetId="12">#REF!</definedName>
    <definedName name="неп_12">#REF!</definedName>
    <definedName name="неп_13" localSheetId="6">#REF!</definedName>
    <definedName name="неп_13" localSheetId="7">#REF!</definedName>
    <definedName name="неп_13" localSheetId="10">#REF!</definedName>
    <definedName name="неп_13" localSheetId="13">#REF!</definedName>
    <definedName name="неп_13" localSheetId="11">#REF!</definedName>
    <definedName name="неп_13" localSheetId="12">#REF!</definedName>
    <definedName name="неп_13">#REF!</definedName>
    <definedName name="неп_14" localSheetId="6">#REF!</definedName>
    <definedName name="неп_14" localSheetId="7">#REF!</definedName>
    <definedName name="неп_14" localSheetId="10">#REF!</definedName>
    <definedName name="неп_14" localSheetId="13">#REF!</definedName>
    <definedName name="неп_14" localSheetId="11">#REF!</definedName>
    <definedName name="неп_14" localSheetId="12">#REF!</definedName>
    <definedName name="неп_14">#REF!</definedName>
    <definedName name="неп_15" localSheetId="6">#REF!</definedName>
    <definedName name="неп_15" localSheetId="7">#REF!</definedName>
    <definedName name="неп_15" localSheetId="10">#REF!</definedName>
    <definedName name="неп_15" localSheetId="13">#REF!</definedName>
    <definedName name="неп_15" localSheetId="11">#REF!</definedName>
    <definedName name="неп_15" localSheetId="12">#REF!</definedName>
    <definedName name="неп_15">#REF!</definedName>
    <definedName name="неп_16" localSheetId="6">#REF!</definedName>
    <definedName name="неп_16" localSheetId="7">#REF!</definedName>
    <definedName name="неп_16" localSheetId="10">#REF!</definedName>
    <definedName name="неп_16" localSheetId="13">#REF!</definedName>
    <definedName name="неп_16" localSheetId="11">#REF!</definedName>
    <definedName name="неп_16" localSheetId="12">#REF!</definedName>
    <definedName name="неп_16">#REF!</definedName>
    <definedName name="неп_17" localSheetId="6">#REF!</definedName>
    <definedName name="неп_17" localSheetId="7">#REF!</definedName>
    <definedName name="неп_17" localSheetId="10">#REF!</definedName>
    <definedName name="неп_17" localSheetId="13">#REF!</definedName>
    <definedName name="неп_17" localSheetId="11">#REF!</definedName>
    <definedName name="неп_17" localSheetId="12">#REF!</definedName>
    <definedName name="неп_17">#REF!</definedName>
    <definedName name="неп_18" localSheetId="6">#REF!</definedName>
    <definedName name="неп_18" localSheetId="7">#REF!</definedName>
    <definedName name="неп_18" localSheetId="10">#REF!</definedName>
    <definedName name="неп_18" localSheetId="13">#REF!</definedName>
    <definedName name="неп_18" localSheetId="11">#REF!</definedName>
    <definedName name="неп_18" localSheetId="12">#REF!</definedName>
    <definedName name="неп_18">#REF!</definedName>
    <definedName name="неп_19" localSheetId="6">#REF!</definedName>
    <definedName name="неп_19" localSheetId="7">#REF!</definedName>
    <definedName name="неп_19" localSheetId="10">#REF!</definedName>
    <definedName name="неп_19" localSheetId="13">#REF!</definedName>
    <definedName name="неп_19" localSheetId="11">#REF!</definedName>
    <definedName name="неп_19" localSheetId="12">#REF!</definedName>
    <definedName name="неп_19">#REF!</definedName>
    <definedName name="неп_2" localSheetId="6">#REF!</definedName>
    <definedName name="неп_2" localSheetId="7">#REF!</definedName>
    <definedName name="неп_2" localSheetId="10">#REF!</definedName>
    <definedName name="неп_2" localSheetId="13">#REF!</definedName>
    <definedName name="неп_2" localSheetId="11">#REF!</definedName>
    <definedName name="неп_2" localSheetId="12">#REF!</definedName>
    <definedName name="неп_2">#REF!</definedName>
    <definedName name="неп_20" localSheetId="6">#REF!</definedName>
    <definedName name="неп_20" localSheetId="7">#REF!</definedName>
    <definedName name="неп_20" localSheetId="10">#REF!</definedName>
    <definedName name="неп_20" localSheetId="13">#REF!</definedName>
    <definedName name="неп_20" localSheetId="11">#REF!</definedName>
    <definedName name="неп_20" localSheetId="12">#REF!</definedName>
    <definedName name="неп_20">#REF!</definedName>
    <definedName name="неп_21" localSheetId="6">#REF!</definedName>
    <definedName name="неп_21" localSheetId="7">#REF!</definedName>
    <definedName name="неп_21" localSheetId="10">#REF!</definedName>
    <definedName name="неп_21" localSheetId="13">#REF!</definedName>
    <definedName name="неп_21" localSheetId="11">#REF!</definedName>
    <definedName name="неп_21" localSheetId="12">#REF!</definedName>
    <definedName name="неп_21">#REF!</definedName>
    <definedName name="неп_49" localSheetId="6">#REF!</definedName>
    <definedName name="неп_49" localSheetId="7">#REF!</definedName>
    <definedName name="неп_49" localSheetId="10">#REF!</definedName>
    <definedName name="неп_49" localSheetId="13">#REF!</definedName>
    <definedName name="неп_49" localSheetId="11">#REF!</definedName>
    <definedName name="неп_49" localSheetId="12">#REF!</definedName>
    <definedName name="неп_49">#REF!</definedName>
    <definedName name="неп_50" localSheetId="6">#REF!</definedName>
    <definedName name="неп_50" localSheetId="7">#REF!</definedName>
    <definedName name="неп_50" localSheetId="10">#REF!</definedName>
    <definedName name="неп_50" localSheetId="13">#REF!</definedName>
    <definedName name="неп_50" localSheetId="11">#REF!</definedName>
    <definedName name="неп_50" localSheetId="12">#REF!</definedName>
    <definedName name="неп_50">#REF!</definedName>
    <definedName name="неп_51" localSheetId="6">#REF!</definedName>
    <definedName name="неп_51" localSheetId="7">#REF!</definedName>
    <definedName name="неп_51" localSheetId="10">#REF!</definedName>
    <definedName name="неп_51" localSheetId="13">#REF!</definedName>
    <definedName name="неп_51" localSheetId="11">#REF!</definedName>
    <definedName name="неп_51" localSheetId="12">#REF!</definedName>
    <definedName name="неп_51">#REF!</definedName>
    <definedName name="неп_52" localSheetId="6">#REF!</definedName>
    <definedName name="неп_52" localSheetId="7">#REF!</definedName>
    <definedName name="неп_52" localSheetId="10">#REF!</definedName>
    <definedName name="неп_52" localSheetId="13">#REF!</definedName>
    <definedName name="неп_52" localSheetId="11">#REF!</definedName>
    <definedName name="неп_52" localSheetId="12">#REF!</definedName>
    <definedName name="неп_52">#REF!</definedName>
    <definedName name="неп_53" localSheetId="6">#REF!</definedName>
    <definedName name="неп_53" localSheetId="7">#REF!</definedName>
    <definedName name="неп_53" localSheetId="10">#REF!</definedName>
    <definedName name="неп_53" localSheetId="13">#REF!</definedName>
    <definedName name="неп_53" localSheetId="11">#REF!</definedName>
    <definedName name="неп_53" localSheetId="12">#REF!</definedName>
    <definedName name="неп_53">#REF!</definedName>
    <definedName name="неп_54" localSheetId="6">#REF!</definedName>
    <definedName name="неп_54" localSheetId="7">#REF!</definedName>
    <definedName name="неп_54" localSheetId="10">#REF!</definedName>
    <definedName name="неп_54" localSheetId="13">#REF!</definedName>
    <definedName name="неп_54" localSheetId="11">#REF!</definedName>
    <definedName name="неп_54" localSheetId="12">#REF!</definedName>
    <definedName name="неп_54">#REF!</definedName>
    <definedName name="неп_6" localSheetId="6">#REF!</definedName>
    <definedName name="неп_6" localSheetId="7">#REF!</definedName>
    <definedName name="неп_6" localSheetId="10">#REF!</definedName>
    <definedName name="неп_6" localSheetId="13">#REF!</definedName>
    <definedName name="неп_6" localSheetId="11">#REF!</definedName>
    <definedName name="неп_6" localSheetId="12">#REF!</definedName>
    <definedName name="неп_6">#REF!</definedName>
    <definedName name="неп_7" localSheetId="6">#REF!</definedName>
    <definedName name="неп_7" localSheetId="7">#REF!</definedName>
    <definedName name="неп_7" localSheetId="10">#REF!</definedName>
    <definedName name="неп_7" localSheetId="13">#REF!</definedName>
    <definedName name="неп_7" localSheetId="11">#REF!</definedName>
    <definedName name="неп_7" localSheetId="12">#REF!</definedName>
    <definedName name="неп_7">#REF!</definedName>
    <definedName name="неп_8" localSheetId="6">#REF!</definedName>
    <definedName name="неп_8" localSheetId="7">#REF!</definedName>
    <definedName name="неп_8" localSheetId="10">#REF!</definedName>
    <definedName name="неп_8" localSheetId="13">#REF!</definedName>
    <definedName name="неп_8" localSheetId="11">#REF!</definedName>
    <definedName name="неп_8" localSheetId="12">#REF!</definedName>
    <definedName name="неп_8">#REF!</definedName>
    <definedName name="неп_9" localSheetId="6">#REF!</definedName>
    <definedName name="неп_9" localSheetId="7">#REF!</definedName>
    <definedName name="неп_9" localSheetId="10">#REF!</definedName>
    <definedName name="неп_9" localSheetId="13">#REF!</definedName>
    <definedName name="неп_9" localSheetId="11">#REF!</definedName>
    <definedName name="неп_9" localSheetId="12">#REF!</definedName>
    <definedName name="неп_9">#REF!</definedName>
    <definedName name="Непредв">[19]Коэфф!$B$7</definedName>
    <definedName name="нес2">'[30]9 глава'!$B$11:$G$50</definedName>
    <definedName name="ННОвгород" localSheetId="6">#REF!</definedName>
    <definedName name="ННОвгород" localSheetId="7">#REF!</definedName>
    <definedName name="ННОвгород" localSheetId="10">#REF!</definedName>
    <definedName name="ННОвгород" localSheetId="13">#REF!</definedName>
    <definedName name="ННОвгород" localSheetId="11">#REF!</definedName>
    <definedName name="ННОвгород" localSheetId="12">#REF!</definedName>
    <definedName name="ННОвгород">#REF!</definedName>
    <definedName name="ННОвгород_1" localSheetId="6">#REF!</definedName>
    <definedName name="ННОвгород_1" localSheetId="7">#REF!</definedName>
    <definedName name="ННОвгород_1" localSheetId="10">#REF!</definedName>
    <definedName name="ННОвгород_1" localSheetId="13">#REF!</definedName>
    <definedName name="ННОвгород_1" localSheetId="11">#REF!</definedName>
    <definedName name="ННОвгород_1" localSheetId="12">#REF!</definedName>
    <definedName name="ННОвгород_1">#REF!</definedName>
    <definedName name="ННОвгород_2" localSheetId="6">#REF!</definedName>
    <definedName name="ННОвгород_2" localSheetId="7">#REF!</definedName>
    <definedName name="ННОвгород_2" localSheetId="10">#REF!</definedName>
    <definedName name="ННОвгород_2" localSheetId="13">#REF!</definedName>
    <definedName name="ННОвгород_2" localSheetId="11">#REF!</definedName>
    <definedName name="ННОвгород_2" localSheetId="12">#REF!</definedName>
    <definedName name="ННОвгород_2">#REF!</definedName>
    <definedName name="ННОвгород_22" localSheetId="6">#REF!</definedName>
    <definedName name="ННОвгород_22" localSheetId="7">#REF!</definedName>
    <definedName name="ННОвгород_22" localSheetId="10">#REF!</definedName>
    <definedName name="ННОвгород_22" localSheetId="13">#REF!</definedName>
    <definedName name="ННОвгород_22" localSheetId="11">#REF!</definedName>
    <definedName name="ННОвгород_22" localSheetId="12">#REF!</definedName>
    <definedName name="ННОвгород_22">#REF!</definedName>
    <definedName name="ННОвгород_49" localSheetId="6">#REF!</definedName>
    <definedName name="ННОвгород_49" localSheetId="7">#REF!</definedName>
    <definedName name="ННОвгород_49" localSheetId="10">#REF!</definedName>
    <definedName name="ННОвгород_49" localSheetId="13">#REF!</definedName>
    <definedName name="ННОвгород_49" localSheetId="11">#REF!</definedName>
    <definedName name="ННОвгород_49" localSheetId="12">#REF!</definedName>
    <definedName name="ННОвгород_49">#REF!</definedName>
    <definedName name="ННОвгород_5" localSheetId="6">#REF!</definedName>
    <definedName name="ННОвгород_5" localSheetId="7">#REF!</definedName>
    <definedName name="ННОвгород_5" localSheetId="10">#REF!</definedName>
    <definedName name="ННОвгород_5" localSheetId="13">#REF!</definedName>
    <definedName name="ННОвгород_5" localSheetId="11">#REF!</definedName>
    <definedName name="ННОвгород_5" localSheetId="12">#REF!</definedName>
    <definedName name="ННОвгород_5">#REF!</definedName>
    <definedName name="ННОвгород_50" localSheetId="6">#REF!</definedName>
    <definedName name="ННОвгород_50" localSheetId="7">#REF!</definedName>
    <definedName name="ННОвгород_50" localSheetId="10">#REF!</definedName>
    <definedName name="ННОвгород_50" localSheetId="13">#REF!</definedName>
    <definedName name="ННОвгород_50" localSheetId="11">#REF!</definedName>
    <definedName name="ННОвгород_50" localSheetId="12">#REF!</definedName>
    <definedName name="ННОвгород_50">#REF!</definedName>
    <definedName name="ННОвгород_51" localSheetId="6">#REF!</definedName>
    <definedName name="ННОвгород_51" localSheetId="7">#REF!</definedName>
    <definedName name="ННОвгород_51" localSheetId="10">#REF!</definedName>
    <definedName name="ННОвгород_51" localSheetId="13">#REF!</definedName>
    <definedName name="ННОвгород_51" localSheetId="11">#REF!</definedName>
    <definedName name="ННОвгород_51" localSheetId="12">#REF!</definedName>
    <definedName name="ННОвгород_51">#REF!</definedName>
    <definedName name="ННОвгород_52" localSheetId="6">#REF!</definedName>
    <definedName name="ННОвгород_52" localSheetId="7">#REF!</definedName>
    <definedName name="ННОвгород_52" localSheetId="10">#REF!</definedName>
    <definedName name="ННОвгород_52" localSheetId="13">#REF!</definedName>
    <definedName name="ННОвгород_52" localSheetId="11">#REF!</definedName>
    <definedName name="ННОвгород_52" localSheetId="12">#REF!</definedName>
    <definedName name="ННОвгород_52">#REF!</definedName>
    <definedName name="ННОвгород_53" localSheetId="6">#REF!</definedName>
    <definedName name="ННОвгород_53" localSheetId="7">#REF!</definedName>
    <definedName name="ННОвгород_53" localSheetId="10">#REF!</definedName>
    <definedName name="ННОвгород_53" localSheetId="13">#REF!</definedName>
    <definedName name="ННОвгород_53" localSheetId="11">#REF!</definedName>
    <definedName name="ННОвгород_53" localSheetId="12">#REF!</definedName>
    <definedName name="ННОвгород_53">#REF!</definedName>
    <definedName name="ННОвгород_54" localSheetId="6">#REF!</definedName>
    <definedName name="ННОвгород_54" localSheetId="7">#REF!</definedName>
    <definedName name="ННОвгород_54" localSheetId="10">#REF!</definedName>
    <definedName name="ННОвгород_54" localSheetId="13">#REF!</definedName>
    <definedName name="ННОвгород_54" localSheetId="11">#REF!</definedName>
    <definedName name="ННОвгород_54" localSheetId="12">#REF!</definedName>
    <definedName name="ННОвгород_54">#REF!</definedName>
    <definedName name="но" localSheetId="7" hidden="1">{#N/A,#N/A,TRUE,"Смета на пасс. обор. №1"}</definedName>
    <definedName name="но" localSheetId="10" hidden="1">{#N/A,#N/A,TRUE,"Смета на пасс. обор. №1"}</definedName>
    <definedName name="но" localSheetId="3" hidden="1">{#N/A,#N/A,TRUE,"Смета на пасс. обор. №1"}</definedName>
    <definedName name="но" localSheetId="11" hidden="1">{#N/A,#N/A,TRUE,"Смета на пасс. обор. №1"}</definedName>
    <definedName name="но" localSheetId="12" hidden="1">{#N/A,#N/A,TRUE,"Смета на пасс. обор. №1"}</definedName>
    <definedName name="но" hidden="1">{#N/A,#N/A,TRUE,"Смета на пасс. обор. №1"}</definedName>
    <definedName name="нов" localSheetId="6">#REF!</definedName>
    <definedName name="нов" localSheetId="7">#REF!</definedName>
    <definedName name="нов" localSheetId="10">#REF!</definedName>
    <definedName name="нов" localSheetId="13">#REF!</definedName>
    <definedName name="нов" localSheetId="11">#REF!</definedName>
    <definedName name="нов" localSheetId="12">#REF!</definedName>
    <definedName name="нов">#REF!</definedName>
    <definedName name="О789" localSheetId="6">[26]База!#REF!</definedName>
    <definedName name="О789" localSheetId="7">[26]База!#REF!</definedName>
    <definedName name="О789" localSheetId="10">[26]База!#REF!</definedName>
    <definedName name="О789" localSheetId="13">[26]База!#REF!</definedName>
    <definedName name="О789" localSheetId="11">[26]База!#REF!</definedName>
    <definedName name="О789" localSheetId="12">[26]База!#REF!</definedName>
    <definedName name="О789">[26]База!#REF!</definedName>
    <definedName name="обуч" localSheetId="7" hidden="1">{#N/A,#N/A,TRUE,"Смета на пасс. обор. №1"}</definedName>
    <definedName name="обуч" localSheetId="10" hidden="1">{#N/A,#N/A,TRUE,"Смета на пасс. обор. №1"}</definedName>
    <definedName name="обуч" localSheetId="3" hidden="1">{#N/A,#N/A,TRUE,"Смета на пасс. обор. №1"}</definedName>
    <definedName name="обуч" localSheetId="11" hidden="1">{#N/A,#N/A,TRUE,"Смета на пасс. обор. №1"}</definedName>
    <definedName name="обуч" localSheetId="12" hidden="1">{#N/A,#N/A,TRUE,"Смета на пасс. обор. №1"}</definedName>
    <definedName name="обуч" hidden="1">{#N/A,#N/A,TRUE,"Смета на пасс. обор. №1"}</definedName>
    <definedName name="общестр">[31]W28!$A$1:$F$1552</definedName>
    <definedName name="общестр1">[31]W28!$A$1:$F$1552</definedName>
    <definedName name="Объекты" localSheetId="6">#REF!</definedName>
    <definedName name="Объекты" localSheetId="7">#REF!</definedName>
    <definedName name="Объекты" localSheetId="10">#REF!</definedName>
    <definedName name="Объекты" localSheetId="13">#REF!</definedName>
    <definedName name="Объекты" localSheetId="11">#REF!</definedName>
    <definedName name="Объекты" localSheetId="12">#REF!</definedName>
    <definedName name="Объекты">#REF!</definedName>
    <definedName name="объем">#N/A</definedName>
    <definedName name="ог" localSheetId="7" hidden="1">{#N/A,#N/A,TRUE,"Смета на пасс. обор. №1"}</definedName>
    <definedName name="ог" localSheetId="10" hidden="1">{#N/A,#N/A,TRUE,"Смета на пасс. обор. №1"}</definedName>
    <definedName name="ог" localSheetId="3" hidden="1">{#N/A,#N/A,TRUE,"Смета на пасс. обор. №1"}</definedName>
    <definedName name="ог" localSheetId="11" hidden="1">{#N/A,#N/A,TRUE,"Смета на пасс. обор. №1"}</definedName>
    <definedName name="ог" localSheetId="12" hidden="1">{#N/A,#N/A,TRUE,"Смета на пасс. обор. №1"}</definedName>
    <definedName name="ог" hidden="1">{#N/A,#N/A,TRUE,"Смета на пасс. обор. №1"}</definedName>
    <definedName name="ограда" localSheetId="6">[1]База!#REF!</definedName>
    <definedName name="ограда" localSheetId="7">[1]База!#REF!</definedName>
    <definedName name="ограда" localSheetId="10">[1]База!#REF!</definedName>
    <definedName name="ограда" localSheetId="13">[1]База!#REF!</definedName>
    <definedName name="ограда" localSheetId="11">[1]База!#REF!</definedName>
    <definedName name="ограда" localSheetId="12">[1]База!#REF!</definedName>
    <definedName name="ограда">[1]База!#REF!</definedName>
    <definedName name="ол" localSheetId="7" hidden="1">{#N/A,#N/A,TRUE,"Смета на пасс. обор. №1"}</definedName>
    <definedName name="ол" localSheetId="10" hidden="1">{#N/A,#N/A,TRUE,"Смета на пасс. обор. №1"}</definedName>
    <definedName name="ол" localSheetId="3" hidden="1">{#N/A,#N/A,TRUE,"Смета на пасс. обор. №1"}</definedName>
    <definedName name="ол" localSheetId="11" hidden="1">{#N/A,#N/A,TRUE,"Смета на пасс. обор. №1"}</definedName>
    <definedName name="ол" localSheetId="12" hidden="1">{#N/A,#N/A,TRUE,"Смета на пасс. обор. №1"}</definedName>
    <definedName name="ол" hidden="1">{#N/A,#N/A,TRUE,"Смета на пасс. обор. №1"}</definedName>
    <definedName name="олд" localSheetId="7" hidden="1">{#N/A,#N/A,TRUE,"Смета на пасс. обор. №1"}</definedName>
    <definedName name="олд" localSheetId="10" hidden="1">{#N/A,#N/A,TRUE,"Смета на пасс. обор. №1"}</definedName>
    <definedName name="олд" localSheetId="3" hidden="1">{#N/A,#N/A,TRUE,"Смета на пасс. обор. №1"}</definedName>
    <definedName name="олд" localSheetId="11" hidden="1">{#N/A,#N/A,TRUE,"Смета на пасс. обор. №1"}</definedName>
    <definedName name="олд" localSheetId="12" hidden="1">{#N/A,#N/A,TRUE,"Смета на пасс. обор. №1"}</definedName>
    <definedName name="олд" hidden="1">{#N/A,#N/A,TRUE,"Смета на пасс. обор. №1"}</definedName>
    <definedName name="ОЛЬГА" localSheetId="6">[32]Смета!#REF!</definedName>
    <definedName name="ОЛЬГА" localSheetId="7">[32]Смета!#REF!</definedName>
    <definedName name="ОЛЬГА" localSheetId="10">[32]Смета!#REF!</definedName>
    <definedName name="ОЛЬГА" localSheetId="13">[32]Смета!#REF!</definedName>
    <definedName name="ОЛЬГА" localSheetId="11">[32]Смета!#REF!</definedName>
    <definedName name="ОЛЬГА" localSheetId="12">[32]Смета!#REF!</definedName>
    <definedName name="ОЛЬГА">[32]Смета!#REF!</definedName>
    <definedName name="он" localSheetId="7" hidden="1">{#N/A,#N/A,TRUE,"Смета на пасс. обор. №1"}</definedName>
    <definedName name="он" localSheetId="10" hidden="1">{#N/A,#N/A,TRUE,"Смета на пасс. обор. №1"}</definedName>
    <definedName name="он" localSheetId="3" hidden="1">{#N/A,#N/A,TRUE,"Смета на пасс. обор. №1"}</definedName>
    <definedName name="он" localSheetId="11" hidden="1">{#N/A,#N/A,TRUE,"Смета на пасс. обор. №1"}</definedName>
    <definedName name="он" localSheetId="12" hidden="1">{#N/A,#N/A,TRUE,"Смета на пасс. обор. №1"}</definedName>
    <definedName name="он" hidden="1">{#N/A,#N/A,TRUE,"Смета на пасс. обор. №1"}</definedName>
    <definedName name="оо" localSheetId="7" hidden="1">{#N/A,#N/A,TRUE,"Смета на пасс. обор. №1"}</definedName>
    <definedName name="оо" localSheetId="10" hidden="1">{#N/A,#N/A,TRUE,"Смета на пасс. обор. №1"}</definedName>
    <definedName name="оо" localSheetId="3" hidden="1">{#N/A,#N/A,TRUE,"Смета на пасс. обор. №1"}</definedName>
    <definedName name="оо" localSheetId="11" hidden="1">{#N/A,#N/A,TRUE,"Смета на пасс. обор. №1"}</definedName>
    <definedName name="оо" localSheetId="12" hidden="1">{#N/A,#N/A,TRUE,"Смета на пасс. обор. №1"}</definedName>
    <definedName name="оо" hidden="1">{#N/A,#N/A,TRUE,"Смета на пасс. обор. №1"}</definedName>
    <definedName name="оооо" localSheetId="6">#REF!</definedName>
    <definedName name="оооо" localSheetId="7">#REF!</definedName>
    <definedName name="оооо" localSheetId="10">#REF!</definedName>
    <definedName name="оооо" localSheetId="13">#REF!</definedName>
    <definedName name="оооо" localSheetId="11">#REF!</definedName>
    <definedName name="оооо" localSheetId="12">#REF!</definedName>
    <definedName name="оооо">#REF!</definedName>
    <definedName name="ор" localSheetId="7" hidden="1">{#N/A,#N/A,TRUE,"Смета на пасс. обор. №1"}</definedName>
    <definedName name="ор" localSheetId="10" hidden="1">{#N/A,#N/A,TRUE,"Смета на пасс. обор. №1"}</definedName>
    <definedName name="ор" localSheetId="3" hidden="1">{#N/A,#N/A,TRUE,"Смета на пасс. обор. №1"}</definedName>
    <definedName name="ор" localSheetId="11" hidden="1">{#N/A,#N/A,TRUE,"Смета на пасс. обор. №1"}</definedName>
    <definedName name="ор" localSheetId="12" hidden="1">{#N/A,#N/A,TRUE,"Смета на пасс. обор. №1"}</definedName>
    <definedName name="ор" hidden="1">{#N/A,#N/A,TRUE,"Смета на пасс. обор. №1"}</definedName>
    <definedName name="орп" localSheetId="6">[32]Смета!#REF!</definedName>
    <definedName name="орп" localSheetId="7">[32]Смета!#REF!</definedName>
    <definedName name="орп" localSheetId="10">[32]Смета!#REF!</definedName>
    <definedName name="орп" localSheetId="13">[32]Смета!#REF!</definedName>
    <definedName name="орп" localSheetId="11">[32]Смета!#REF!</definedName>
    <definedName name="орп" localSheetId="12">[32]Смета!#REF!</definedName>
    <definedName name="орп">[32]Смета!#REF!</definedName>
    <definedName name="ОРПА" localSheetId="7" hidden="1">{#N/A,#N/A,TRUE,"Смета на пасс. обор. №1"}</definedName>
    <definedName name="ОРПА" localSheetId="10" hidden="1">{#N/A,#N/A,TRUE,"Смета на пасс. обор. №1"}</definedName>
    <definedName name="ОРПА" localSheetId="11" hidden="1">{#N/A,#N/A,TRUE,"Смета на пасс. обор. №1"}</definedName>
    <definedName name="ОРПА" localSheetId="12" hidden="1">{#N/A,#N/A,TRUE,"Смета на пасс. обор. №1"}</definedName>
    <definedName name="ОРПА" hidden="1">{#N/A,#N/A,TRUE,"Смета на пасс. обор. №1"}</definedName>
    <definedName name="от" localSheetId="7" hidden="1">{#N/A,#N/A,TRUE,"Смета на пасс. обор. №1"}</definedName>
    <definedName name="от" localSheetId="10" hidden="1">{#N/A,#N/A,TRUE,"Смета на пасс. обор. №1"}</definedName>
    <definedName name="от" localSheetId="3" hidden="1">{#N/A,#N/A,TRUE,"Смета на пасс. обор. №1"}</definedName>
    <definedName name="от" localSheetId="11" hidden="1">{#N/A,#N/A,TRUE,"Смета на пасс. обор. №1"}</definedName>
    <definedName name="от" localSheetId="12" hidden="1">{#N/A,#N/A,TRUE,"Смета на пасс. обор. №1"}</definedName>
    <definedName name="от" hidden="1">{#N/A,#N/A,TRUE,"Смета на пасс. обор. №1"}</definedName>
    <definedName name="Отч_пож">[19]Коэфф!$B$6</definedName>
    <definedName name="Очистка">[33]Исх.Данные!$B$6,[33]Исх.Данные!$B$7:$E$7,[33]Исх.Данные!$F$11:$H$11,[33]Исх.Данные!$I$8:$I$9,[33]Исх.Данные!$J$12:$L$12,[33]Исх.Данные!$M$14:$O$14</definedName>
    <definedName name="п" localSheetId="7" hidden="1">{#N/A,#N/A,TRUE,"Смета на пасс. обор. №1"}</definedName>
    <definedName name="п" localSheetId="10" hidden="1">{#N/A,#N/A,TRUE,"Смета на пасс. обор. №1"}</definedName>
    <definedName name="п" localSheetId="3" hidden="1">{#N/A,#N/A,TRUE,"Смета на пасс. обор. №1"}</definedName>
    <definedName name="п" localSheetId="11" hidden="1">{#N/A,#N/A,TRUE,"Смета на пасс. обор. №1"}</definedName>
    <definedName name="п" localSheetId="12" hidden="1">{#N/A,#N/A,TRUE,"Смета на пасс. обор. №1"}</definedName>
    <definedName name="п" hidden="1">{#N/A,#N/A,TRUE,"Смета на пасс. обор. №1"}</definedName>
    <definedName name="п45" localSheetId="6">#REF!</definedName>
    <definedName name="п45" localSheetId="7">#REF!</definedName>
    <definedName name="п45" localSheetId="10">#REF!</definedName>
    <definedName name="п45" localSheetId="13">#REF!</definedName>
    <definedName name="п45" localSheetId="11">#REF!</definedName>
    <definedName name="п45" localSheetId="12">#REF!</definedName>
    <definedName name="п45">#REF!</definedName>
    <definedName name="п564789" localSheetId="6">[34]База!#REF!</definedName>
    <definedName name="п564789" localSheetId="7">[34]База!#REF!</definedName>
    <definedName name="п564789" localSheetId="10">[34]База!#REF!</definedName>
    <definedName name="п564789" localSheetId="13">[34]База!#REF!</definedName>
    <definedName name="п564789" localSheetId="11">[34]База!#REF!</definedName>
    <definedName name="п564789" localSheetId="12">[34]База!#REF!</definedName>
    <definedName name="п564789">[34]База!#REF!</definedName>
    <definedName name="па" localSheetId="7" hidden="1">{#N/A,#N/A,TRUE,"Смета на пасс. обор. №1"}</definedName>
    <definedName name="па" localSheetId="10" hidden="1">{#N/A,#N/A,TRUE,"Смета на пасс. обор. №1"}</definedName>
    <definedName name="па" localSheetId="3" hidden="1">{#N/A,#N/A,TRUE,"Смета на пасс. обор. №1"}</definedName>
    <definedName name="па" localSheetId="11" hidden="1">{#N/A,#N/A,TRUE,"Смета на пасс. обор. №1"}</definedName>
    <definedName name="па" localSheetId="12" hidden="1">{#N/A,#N/A,TRUE,"Смета на пасс. обор. №1"}</definedName>
    <definedName name="па" hidden="1">{#N/A,#N/A,TRUE,"Смета на пасс. обор. №1"}</definedName>
    <definedName name="Пересечки">[35]ЛЧ!$C$20:$K$53</definedName>
    <definedName name="ПереченьДолжностей">[36]Должности!$A$2:$A$31</definedName>
    <definedName name="ПЗ2" localSheetId="6">#REF!</definedName>
    <definedName name="ПЗ2" localSheetId="7">#REF!</definedName>
    <definedName name="ПЗ2" localSheetId="10">#REF!</definedName>
    <definedName name="ПЗ2" localSheetId="13">#REF!</definedName>
    <definedName name="ПЗ2" localSheetId="11">#REF!</definedName>
    <definedName name="ПЗ2" localSheetId="12">#REF!</definedName>
    <definedName name="ПЗ2">#REF!</definedName>
    <definedName name="пк" localSheetId="7" hidden="1">{#N/A,#N/A,TRUE,"Смета на пасс. обор. №1"}</definedName>
    <definedName name="пк" localSheetId="10" hidden="1">{#N/A,#N/A,TRUE,"Смета на пасс. обор. №1"}</definedName>
    <definedName name="пк" localSheetId="3" hidden="1">{#N/A,#N/A,TRUE,"Смета на пасс. обор. №1"}</definedName>
    <definedName name="пк" localSheetId="11" hidden="1">{#N/A,#N/A,TRUE,"Смета на пасс. обор. №1"}</definedName>
    <definedName name="пк" localSheetId="12" hidden="1">{#N/A,#N/A,TRUE,"Смета на пасс. обор. №1"}</definedName>
    <definedName name="пк" hidden="1">{#N/A,#N/A,TRUE,"Смета на пасс. обор. №1"}</definedName>
    <definedName name="плпл" localSheetId="7" hidden="1">{#N/A,#N/A,TRUE,"Смета на пасс. обор. №1"}</definedName>
    <definedName name="плпл" localSheetId="10" hidden="1">{#N/A,#N/A,TRUE,"Смета на пасс. обор. №1"}</definedName>
    <definedName name="плпл" localSheetId="3" hidden="1">{#N/A,#N/A,TRUE,"Смета на пасс. обор. №1"}</definedName>
    <definedName name="плпл" localSheetId="11" hidden="1">{#N/A,#N/A,TRUE,"Смета на пасс. обор. №1"}</definedName>
    <definedName name="плпл" localSheetId="12" hidden="1">{#N/A,#N/A,TRUE,"Смета на пасс. обор. №1"}</definedName>
    <definedName name="плпл" hidden="1">{#N/A,#N/A,TRUE,"Смета на пасс. обор. №1"}</definedName>
    <definedName name="пнр" localSheetId="6">#REF!</definedName>
    <definedName name="пнр" localSheetId="7">#REF!</definedName>
    <definedName name="пнр" localSheetId="10">#REF!</definedName>
    <definedName name="пнр" localSheetId="13">#REF!</definedName>
    <definedName name="пнр" localSheetId="11">#REF!</definedName>
    <definedName name="пнр" localSheetId="12">#REF!</definedName>
    <definedName name="пнр">#REF!</definedName>
    <definedName name="подрядчик">'[37]w5600224 (319-340)'!$A$1:$F$861</definedName>
    <definedName name="Полно" localSheetId="6">#REF!</definedName>
    <definedName name="Полно" localSheetId="7">#REF!</definedName>
    <definedName name="Полно" localSheetId="10">#REF!</definedName>
    <definedName name="Полно" localSheetId="13">#REF!</definedName>
    <definedName name="Полно" localSheetId="11">#REF!</definedName>
    <definedName name="Полно" localSheetId="12">#REF!</definedName>
    <definedName name="Полно">#REF!</definedName>
    <definedName name="Поправочные_коэффициенты_по_письму_Госстроя_от_25.12.90">#N/A</definedName>
    <definedName name="пор" localSheetId="7" hidden="1">{#N/A,#N/A,TRUE,"Смета на пасс. обор. №1"}</definedName>
    <definedName name="пор" localSheetId="10" hidden="1">{#N/A,#N/A,TRUE,"Смета на пасс. обор. №1"}</definedName>
    <definedName name="пор" localSheetId="3" hidden="1">{#N/A,#N/A,TRUE,"Смета на пасс. обор. №1"}</definedName>
    <definedName name="пор" localSheetId="11" hidden="1">{#N/A,#N/A,TRUE,"Смета на пасс. обор. №1"}</definedName>
    <definedName name="пор" localSheetId="12" hidden="1">{#N/A,#N/A,TRUE,"Смета на пасс. обор. №1"}</definedName>
    <definedName name="пор" hidden="1">{#N/A,#N/A,TRUE,"Смета на пасс. обор. №1"}</definedName>
    <definedName name="пор23" localSheetId="6">#REF!</definedName>
    <definedName name="пор23" localSheetId="7">#REF!</definedName>
    <definedName name="пор23" localSheetId="10">#REF!</definedName>
    <definedName name="пор23" localSheetId="13">#REF!</definedName>
    <definedName name="пор23" localSheetId="11">#REF!</definedName>
    <definedName name="пор23" localSheetId="12">#REF!</definedName>
    <definedName name="пор23">#REF!</definedName>
    <definedName name="пояснит." localSheetId="6">#REF!</definedName>
    <definedName name="пояснит." localSheetId="7">#REF!</definedName>
    <definedName name="пояснит." localSheetId="10">#REF!</definedName>
    <definedName name="пояснит." localSheetId="13">#REF!</definedName>
    <definedName name="пояснит." localSheetId="11">#REF!</definedName>
    <definedName name="пояснит." localSheetId="12">#REF!</definedName>
    <definedName name="пояснит.">#REF!</definedName>
    <definedName name="ппп" localSheetId="7" hidden="1">{#N/A,#N/A,TRUE,"Смета на пасс. обор. №1"}</definedName>
    <definedName name="ппп" localSheetId="10" hidden="1">{#N/A,#N/A,TRUE,"Смета на пасс. обор. №1"}</definedName>
    <definedName name="ппп" localSheetId="3" hidden="1">{#N/A,#N/A,TRUE,"Смета на пасс. обор. №1"}</definedName>
    <definedName name="ппп" localSheetId="11" hidden="1">{#N/A,#N/A,TRUE,"Смета на пасс. обор. №1"}</definedName>
    <definedName name="ппп" localSheetId="12" hidden="1">{#N/A,#N/A,TRUE,"Смета на пасс. обор. №1"}</definedName>
    <definedName name="ппп" hidden="1">{#N/A,#N/A,TRUE,"Смета на пасс. обор. №1"}</definedName>
    <definedName name="пр" localSheetId="6">#REF!</definedName>
    <definedName name="пр" localSheetId="7">#REF!</definedName>
    <definedName name="пр" localSheetId="10">#REF!</definedName>
    <definedName name="пр" localSheetId="13">#REF!</definedName>
    <definedName name="пр" localSheetId="11">#REF!</definedName>
    <definedName name="пр" localSheetId="12">#REF!</definedName>
    <definedName name="пр">#REF!</definedName>
    <definedName name="про" localSheetId="7" hidden="1">{#N/A,#N/A,TRUE,"Смета на пасс. обор. №1"}</definedName>
    <definedName name="про" localSheetId="10" hidden="1">{#N/A,#N/A,TRUE,"Смета на пасс. обор. №1"}</definedName>
    <definedName name="про" localSheetId="3" hidden="1">{#N/A,#N/A,TRUE,"Смета на пасс. обор. №1"}</definedName>
    <definedName name="про" localSheetId="11" hidden="1">{#N/A,#N/A,TRUE,"Смета на пасс. обор. №1"}</definedName>
    <definedName name="про" localSheetId="12" hidden="1">{#N/A,#N/A,TRUE,"Смета на пасс. обор. №1"}</definedName>
    <definedName name="про" hidden="1">{#N/A,#N/A,TRUE,"Смета на пасс. обор. №1"}</definedName>
    <definedName name="Проект" localSheetId="6">#REF!</definedName>
    <definedName name="Проект" localSheetId="7">#REF!</definedName>
    <definedName name="Проект" localSheetId="10">#REF!</definedName>
    <definedName name="Проект" localSheetId="13">#REF!</definedName>
    <definedName name="Проект" localSheetId="11">#REF!</definedName>
    <definedName name="Проект" localSheetId="12">#REF!</definedName>
    <definedName name="Проект">#REF!</definedName>
    <definedName name="прол" localSheetId="7" hidden="1">{#N/A,#N/A,TRUE,"Смета на пасс. обор. №1"}</definedName>
    <definedName name="прол" localSheetId="10" hidden="1">{#N/A,#N/A,TRUE,"Смета на пасс. обор. №1"}</definedName>
    <definedName name="прол" localSheetId="3" hidden="1">{#N/A,#N/A,TRUE,"Смета на пасс. обор. №1"}</definedName>
    <definedName name="прол" localSheetId="11" hidden="1">{#N/A,#N/A,TRUE,"Смета на пасс. обор. №1"}</definedName>
    <definedName name="прол" localSheetId="12" hidden="1">{#N/A,#N/A,TRUE,"Смета на пасс. обор. №1"}</definedName>
    <definedName name="прол" hidden="1">{#N/A,#N/A,TRUE,"Смета на пасс. обор. №1"}</definedName>
    <definedName name="пролдж" localSheetId="7" hidden="1">{#N/A,#N/A,TRUE,"Смета на пасс. обор. №1"}</definedName>
    <definedName name="пролдж" localSheetId="10" hidden="1">{#N/A,#N/A,TRUE,"Смета на пасс. обор. №1"}</definedName>
    <definedName name="пролдж" localSheetId="3" hidden="1">{#N/A,#N/A,TRUE,"Смета на пасс. обор. №1"}</definedName>
    <definedName name="пролдж" localSheetId="11" hidden="1">{#N/A,#N/A,TRUE,"Смета на пасс. обор. №1"}</definedName>
    <definedName name="пролдж" localSheetId="12" hidden="1">{#N/A,#N/A,TRUE,"Смета на пасс. обор. №1"}</definedName>
    <definedName name="пролдж" hidden="1">{#N/A,#N/A,TRUE,"Смета на пасс. обор. №1"}</definedName>
    <definedName name="пуск" localSheetId="6">#REF!</definedName>
    <definedName name="пуск" localSheetId="7">#REF!</definedName>
    <definedName name="пуск" localSheetId="10">#REF!</definedName>
    <definedName name="пуск" localSheetId="13">#REF!</definedName>
    <definedName name="пуск" localSheetId="11">#REF!</definedName>
    <definedName name="пуск" localSheetId="12">#REF!</definedName>
    <definedName name="пуск">#REF!</definedName>
    <definedName name="расц" localSheetId="6">[1]База!#REF!</definedName>
    <definedName name="расц" localSheetId="7">[1]База!#REF!</definedName>
    <definedName name="расц" localSheetId="10">[1]База!#REF!</definedName>
    <definedName name="расц" localSheetId="13">[1]База!#REF!</definedName>
    <definedName name="расц" localSheetId="11">[1]База!#REF!</definedName>
    <definedName name="расц" localSheetId="12">[1]База!#REF!</definedName>
    <definedName name="расц">[1]База!#REF!</definedName>
    <definedName name="Расценка" localSheetId="6">[16]База!#REF!</definedName>
    <definedName name="Расценка" localSheetId="7">[16]База!#REF!</definedName>
    <definedName name="Расценка" localSheetId="10">[16]База!#REF!</definedName>
    <definedName name="Расценка" localSheetId="13">[16]База!#REF!</definedName>
    <definedName name="Расценка" localSheetId="11">[16]База!#REF!</definedName>
    <definedName name="Расценка" localSheetId="12">[16]База!#REF!</definedName>
    <definedName name="Расценка">[16]База!#REF!</definedName>
    <definedName name="Расценка2" localSheetId="6">[16]База!#REF!</definedName>
    <definedName name="Расценка2" localSheetId="7">[16]База!#REF!</definedName>
    <definedName name="Расценка2" localSheetId="10">[16]База!#REF!</definedName>
    <definedName name="Расценка2" localSheetId="13">[16]База!#REF!</definedName>
    <definedName name="Расценка2" localSheetId="11">[16]База!#REF!</definedName>
    <definedName name="Расценка2" localSheetId="12">[16]База!#REF!</definedName>
    <definedName name="Расценка2">[16]База!#REF!</definedName>
    <definedName name="рое" localSheetId="7" hidden="1">{#N/A,#N/A,TRUE,"Смета на пасс. обор. №1"}</definedName>
    <definedName name="рое" localSheetId="10" hidden="1">{#N/A,#N/A,TRUE,"Смета на пасс. обор. №1"}</definedName>
    <definedName name="рое" localSheetId="3" hidden="1">{#N/A,#N/A,TRUE,"Смета на пасс. обор. №1"}</definedName>
    <definedName name="рое" localSheetId="11" hidden="1">{#N/A,#N/A,TRUE,"Смета на пасс. обор. №1"}</definedName>
    <definedName name="рое" localSheetId="12" hidden="1">{#N/A,#N/A,TRUE,"Смета на пасс. обор. №1"}</definedName>
    <definedName name="рое" hidden="1">{#N/A,#N/A,TRUE,"Смета на пасс. обор. №1"}</definedName>
    <definedName name="рол" localSheetId="7" hidden="1">{#N/A,#N/A,TRUE,"Смета на пасс. обор. №1"}</definedName>
    <definedName name="рол" localSheetId="10" hidden="1">{#N/A,#N/A,TRUE,"Смета на пасс. обор. №1"}</definedName>
    <definedName name="рол" localSheetId="3" hidden="1">{#N/A,#N/A,TRUE,"Смета на пасс. обор. №1"}</definedName>
    <definedName name="рол" localSheetId="11" hidden="1">{#N/A,#N/A,TRUE,"Смета на пасс. обор. №1"}</definedName>
    <definedName name="рол" localSheetId="12" hidden="1">{#N/A,#N/A,TRUE,"Смета на пасс. обор. №1"}</definedName>
    <definedName name="рол" hidden="1">{#N/A,#N/A,TRUE,"Смета на пасс. обор. №1"}</definedName>
    <definedName name="рот" localSheetId="6">#REF!</definedName>
    <definedName name="рот" localSheetId="7">#REF!</definedName>
    <definedName name="рот" localSheetId="10">#REF!</definedName>
    <definedName name="рот" localSheetId="13">#REF!</definedName>
    <definedName name="рот" localSheetId="11">#REF!</definedName>
    <definedName name="рот" localSheetId="12">#REF!</definedName>
    <definedName name="рот">#REF!</definedName>
    <definedName name="рр" localSheetId="7" hidden="1">{#N/A,#N/A,TRUE,"Смета на пасс. обор. №1"}</definedName>
    <definedName name="рр" localSheetId="10" hidden="1">{#N/A,#N/A,TRUE,"Смета на пасс. обор. №1"}</definedName>
    <definedName name="рр" localSheetId="3" hidden="1">{#N/A,#N/A,TRUE,"Смета на пасс. обор. №1"}</definedName>
    <definedName name="рр" localSheetId="11" hidden="1">{#N/A,#N/A,TRUE,"Смета на пасс. обор. №1"}</definedName>
    <definedName name="рр" localSheetId="12" hidden="1">{#N/A,#N/A,TRUE,"Смета на пасс. обор. №1"}</definedName>
    <definedName name="рр" hidden="1">{#N/A,#N/A,TRUE,"Смета на пасс. обор. №1"}</definedName>
    <definedName name="С" localSheetId="7">{#N/A,#N/A,TRUE,"Смета на пасс. обор. №1"}</definedName>
    <definedName name="С" localSheetId="10">{#N/A,#N/A,TRUE,"Смета на пасс. обор. №1"}</definedName>
    <definedName name="С" localSheetId="3">{#N/A,#N/A,TRUE,"Смета на пасс. обор. №1"}</definedName>
    <definedName name="С" localSheetId="11">{#N/A,#N/A,TRUE,"Смета на пасс. обор. №1"}</definedName>
    <definedName name="С" localSheetId="12">{#N/A,#N/A,TRUE,"Смета на пасс. обор. №1"}</definedName>
    <definedName name="С">{#N/A,#N/A,TRUE,"Смета на пасс. обор. №1"}</definedName>
    <definedName name="сам" localSheetId="7" hidden="1">{#N/A,#N/A,TRUE,"Смета на пасс. обор. №1"}</definedName>
    <definedName name="сам" localSheetId="10" hidden="1">{#N/A,#N/A,TRUE,"Смета на пасс. обор. №1"}</definedName>
    <definedName name="сам" localSheetId="3" hidden="1">{#N/A,#N/A,TRUE,"Смета на пасс. обор. №1"}</definedName>
    <definedName name="сам" localSheetId="11" hidden="1">{#N/A,#N/A,TRUE,"Смета на пасс. обор. №1"}</definedName>
    <definedName name="сам" localSheetId="12" hidden="1">{#N/A,#N/A,TRUE,"Смета на пасс. обор. №1"}</definedName>
    <definedName name="сам" hidden="1">{#N/A,#N/A,TRUE,"Смета на пасс. обор. №1"}</definedName>
    <definedName name="самар" localSheetId="6">[25]База!#REF!</definedName>
    <definedName name="самар" localSheetId="7">[25]База!#REF!</definedName>
    <definedName name="самар" localSheetId="10">[25]База!#REF!</definedName>
    <definedName name="самар" localSheetId="13">[25]База!#REF!</definedName>
    <definedName name="самар" localSheetId="11">[25]База!#REF!</definedName>
    <definedName name="самар" localSheetId="12">[25]База!#REF!</definedName>
    <definedName name="самар">[25]База!#REF!</definedName>
    <definedName name="Сводно_сметный_расчет" localSheetId="6">#REF!</definedName>
    <definedName name="Сводно_сметный_расчет" localSheetId="7">#REF!</definedName>
    <definedName name="Сводно_сметный_расчет" localSheetId="10">#REF!</definedName>
    <definedName name="Сводно_сметный_расчет" localSheetId="13">#REF!</definedName>
    <definedName name="Сводно_сметный_расчет" localSheetId="11">#REF!</definedName>
    <definedName name="Сводно_сметный_расчет" localSheetId="12">#REF!</definedName>
    <definedName name="Сводно_сметный_расчет">#REF!</definedName>
    <definedName name="Сводно_сметный_расчет_49" localSheetId="6">#REF!</definedName>
    <definedName name="Сводно_сметный_расчет_49" localSheetId="7">#REF!</definedName>
    <definedName name="Сводно_сметный_расчет_49" localSheetId="10">#REF!</definedName>
    <definedName name="Сводно_сметный_расчет_49" localSheetId="13">#REF!</definedName>
    <definedName name="Сводно_сметный_расчет_49" localSheetId="11">#REF!</definedName>
    <definedName name="Сводно_сметный_расчет_49" localSheetId="12">#REF!</definedName>
    <definedName name="Сводно_сметный_расчет_49">#REF!</definedName>
    <definedName name="Сводно_сметный_расчет_50" localSheetId="6">#REF!</definedName>
    <definedName name="Сводно_сметный_расчет_50" localSheetId="7">#REF!</definedName>
    <definedName name="Сводно_сметный_расчет_50" localSheetId="10">#REF!</definedName>
    <definedName name="Сводно_сметный_расчет_50" localSheetId="13">#REF!</definedName>
    <definedName name="Сводно_сметный_расчет_50" localSheetId="11">#REF!</definedName>
    <definedName name="Сводно_сметный_расчет_50" localSheetId="12">#REF!</definedName>
    <definedName name="Сводно_сметный_расчет_50">#REF!</definedName>
    <definedName name="Сводно_сметный_расчет_51" localSheetId="6">#REF!</definedName>
    <definedName name="Сводно_сметный_расчет_51" localSheetId="7">#REF!</definedName>
    <definedName name="Сводно_сметный_расчет_51" localSheetId="10">#REF!</definedName>
    <definedName name="Сводно_сметный_расчет_51" localSheetId="13">#REF!</definedName>
    <definedName name="Сводно_сметный_расчет_51" localSheetId="11">#REF!</definedName>
    <definedName name="Сводно_сметный_расчет_51" localSheetId="12">#REF!</definedName>
    <definedName name="Сводно_сметный_расчет_51">#REF!</definedName>
    <definedName name="Сводно_сметный_расчет_52" localSheetId="6">#REF!</definedName>
    <definedName name="Сводно_сметный_расчет_52" localSheetId="7">#REF!</definedName>
    <definedName name="Сводно_сметный_расчет_52" localSheetId="10">#REF!</definedName>
    <definedName name="Сводно_сметный_расчет_52" localSheetId="13">#REF!</definedName>
    <definedName name="Сводно_сметный_расчет_52" localSheetId="11">#REF!</definedName>
    <definedName name="Сводно_сметный_расчет_52" localSheetId="12">#REF!</definedName>
    <definedName name="Сводно_сметный_расчет_52">#REF!</definedName>
    <definedName name="Сводно_сметный_расчет_53" localSheetId="6">#REF!</definedName>
    <definedName name="Сводно_сметный_расчет_53" localSheetId="7">#REF!</definedName>
    <definedName name="Сводно_сметный_расчет_53" localSheetId="10">#REF!</definedName>
    <definedName name="Сводно_сметный_расчет_53" localSheetId="13">#REF!</definedName>
    <definedName name="Сводно_сметный_расчет_53" localSheetId="11">#REF!</definedName>
    <definedName name="Сводно_сметный_расчет_53" localSheetId="12">#REF!</definedName>
    <definedName name="Сводно_сметный_расчет_53">#REF!</definedName>
    <definedName name="Сводно_сметный_расчет_54" localSheetId="6">#REF!</definedName>
    <definedName name="Сводно_сметный_расчет_54" localSheetId="7">#REF!</definedName>
    <definedName name="Сводно_сметный_расчет_54" localSheetId="10">#REF!</definedName>
    <definedName name="Сводно_сметный_расчет_54" localSheetId="13">#REF!</definedName>
    <definedName name="Сводно_сметный_расчет_54" localSheetId="11">#REF!</definedName>
    <definedName name="Сводно_сметный_расчет_54" localSheetId="12">#REF!</definedName>
    <definedName name="Сводно_сметный_расчет_54">#REF!</definedName>
    <definedName name="слон">'[17]ЛЧ Р'!$C$55:$H$62</definedName>
    <definedName name="СМ" localSheetId="6">#REF!</definedName>
    <definedName name="СМ" localSheetId="7">#REF!</definedName>
    <definedName name="СМ" localSheetId="10">#REF!</definedName>
    <definedName name="СМ" localSheetId="13">#REF!</definedName>
    <definedName name="СМ" localSheetId="11">#REF!</definedName>
    <definedName name="СМ" localSheetId="12">#REF!</definedName>
    <definedName name="СМ">#REF!</definedName>
    <definedName name="см.расч.Ставрополь" localSheetId="6">#REF!</definedName>
    <definedName name="см.расч.Ставрополь" localSheetId="7">#REF!</definedName>
    <definedName name="см.расч.Ставрополь" localSheetId="10">#REF!</definedName>
    <definedName name="см.расч.Ставрополь" localSheetId="13">#REF!</definedName>
    <definedName name="см.расч.Ставрополь" localSheetId="11">#REF!</definedName>
    <definedName name="см.расч.Ставрополь" localSheetId="12">#REF!</definedName>
    <definedName name="см.расч.Ставрополь">#REF!</definedName>
    <definedName name="см.расч.Ставрополь_1" localSheetId="6">#REF!</definedName>
    <definedName name="см.расч.Ставрополь_1" localSheetId="7">#REF!</definedName>
    <definedName name="см.расч.Ставрополь_1" localSheetId="10">#REF!</definedName>
    <definedName name="см.расч.Ставрополь_1" localSheetId="13">#REF!</definedName>
    <definedName name="см.расч.Ставрополь_1" localSheetId="11">#REF!</definedName>
    <definedName name="см.расч.Ставрополь_1" localSheetId="12">#REF!</definedName>
    <definedName name="см.расч.Ставрополь_1">#REF!</definedName>
    <definedName name="см.расч.Ставрополь_2" localSheetId="6">#REF!</definedName>
    <definedName name="см.расч.Ставрополь_2" localSheetId="7">#REF!</definedName>
    <definedName name="см.расч.Ставрополь_2" localSheetId="10">#REF!</definedName>
    <definedName name="см.расч.Ставрополь_2" localSheetId="13">#REF!</definedName>
    <definedName name="см.расч.Ставрополь_2" localSheetId="11">#REF!</definedName>
    <definedName name="см.расч.Ставрополь_2" localSheetId="12">#REF!</definedName>
    <definedName name="см.расч.Ставрополь_2">#REF!</definedName>
    <definedName name="см.расч.Ставрополь_22" localSheetId="6">#REF!</definedName>
    <definedName name="см.расч.Ставрополь_22" localSheetId="7">#REF!</definedName>
    <definedName name="см.расч.Ставрополь_22" localSheetId="10">#REF!</definedName>
    <definedName name="см.расч.Ставрополь_22" localSheetId="13">#REF!</definedName>
    <definedName name="см.расч.Ставрополь_22" localSheetId="11">#REF!</definedName>
    <definedName name="см.расч.Ставрополь_22" localSheetId="12">#REF!</definedName>
    <definedName name="см.расч.Ставрополь_22">#REF!</definedName>
    <definedName name="см.расч.Ставрополь_49" localSheetId="6">#REF!</definedName>
    <definedName name="см.расч.Ставрополь_49" localSheetId="7">#REF!</definedName>
    <definedName name="см.расч.Ставрополь_49" localSheetId="10">#REF!</definedName>
    <definedName name="см.расч.Ставрополь_49" localSheetId="13">#REF!</definedName>
    <definedName name="см.расч.Ставрополь_49" localSheetId="11">#REF!</definedName>
    <definedName name="см.расч.Ставрополь_49" localSheetId="12">#REF!</definedName>
    <definedName name="см.расч.Ставрополь_49">#REF!</definedName>
    <definedName name="см.расч.Ставрополь_5" localSheetId="6">#REF!</definedName>
    <definedName name="см.расч.Ставрополь_5" localSheetId="7">#REF!</definedName>
    <definedName name="см.расч.Ставрополь_5" localSheetId="10">#REF!</definedName>
    <definedName name="см.расч.Ставрополь_5" localSheetId="13">#REF!</definedName>
    <definedName name="см.расч.Ставрополь_5" localSheetId="11">#REF!</definedName>
    <definedName name="см.расч.Ставрополь_5" localSheetId="12">#REF!</definedName>
    <definedName name="см.расч.Ставрополь_5">#REF!</definedName>
    <definedName name="см.расч.Ставрополь_50" localSheetId="6">#REF!</definedName>
    <definedName name="см.расч.Ставрополь_50" localSheetId="7">#REF!</definedName>
    <definedName name="см.расч.Ставрополь_50" localSheetId="10">#REF!</definedName>
    <definedName name="см.расч.Ставрополь_50" localSheetId="13">#REF!</definedName>
    <definedName name="см.расч.Ставрополь_50" localSheetId="11">#REF!</definedName>
    <definedName name="см.расч.Ставрополь_50" localSheetId="12">#REF!</definedName>
    <definedName name="см.расч.Ставрополь_50">#REF!</definedName>
    <definedName name="см.расч.Ставрополь_51" localSheetId="6">#REF!</definedName>
    <definedName name="см.расч.Ставрополь_51" localSheetId="7">#REF!</definedName>
    <definedName name="см.расч.Ставрополь_51" localSheetId="10">#REF!</definedName>
    <definedName name="см.расч.Ставрополь_51" localSheetId="13">#REF!</definedName>
    <definedName name="см.расч.Ставрополь_51" localSheetId="11">#REF!</definedName>
    <definedName name="см.расч.Ставрополь_51" localSheetId="12">#REF!</definedName>
    <definedName name="см.расч.Ставрополь_51">#REF!</definedName>
    <definedName name="см.расч.Ставрополь_52" localSheetId="6">#REF!</definedName>
    <definedName name="см.расч.Ставрополь_52" localSheetId="7">#REF!</definedName>
    <definedName name="см.расч.Ставрополь_52" localSheetId="10">#REF!</definedName>
    <definedName name="см.расч.Ставрополь_52" localSheetId="13">#REF!</definedName>
    <definedName name="см.расч.Ставрополь_52" localSheetId="11">#REF!</definedName>
    <definedName name="см.расч.Ставрополь_52" localSheetId="12">#REF!</definedName>
    <definedName name="см.расч.Ставрополь_52">#REF!</definedName>
    <definedName name="см.расч.Ставрополь_53" localSheetId="6">#REF!</definedName>
    <definedName name="см.расч.Ставрополь_53" localSheetId="7">#REF!</definedName>
    <definedName name="см.расч.Ставрополь_53" localSheetId="10">#REF!</definedName>
    <definedName name="см.расч.Ставрополь_53" localSheetId="13">#REF!</definedName>
    <definedName name="см.расч.Ставрополь_53" localSheetId="11">#REF!</definedName>
    <definedName name="см.расч.Ставрополь_53" localSheetId="12">#REF!</definedName>
    <definedName name="см.расч.Ставрополь_53">#REF!</definedName>
    <definedName name="см.расч.Ставрополь_54" localSheetId="6">#REF!</definedName>
    <definedName name="см.расч.Ставрополь_54" localSheetId="7">#REF!</definedName>
    <definedName name="см.расч.Ставрополь_54" localSheetId="10">#REF!</definedName>
    <definedName name="см.расч.Ставрополь_54" localSheetId="13">#REF!</definedName>
    <definedName name="см.расч.Ставрополь_54" localSheetId="11">#REF!</definedName>
    <definedName name="см.расч.Ставрополь_54" localSheetId="12">#REF!</definedName>
    <definedName name="см.расч.Ставрополь_54">#REF!</definedName>
    <definedName name="см.расчетАстрахань" localSheetId="6">#REF!</definedName>
    <definedName name="см.расчетАстрахань" localSheetId="7">#REF!</definedName>
    <definedName name="см.расчетАстрахань" localSheetId="10">#REF!</definedName>
    <definedName name="см.расчетАстрахань" localSheetId="13">#REF!</definedName>
    <definedName name="см.расчетАстрахань" localSheetId="11">#REF!</definedName>
    <definedName name="см.расчетАстрахань" localSheetId="12">#REF!</definedName>
    <definedName name="см.расчетАстрахань">#REF!</definedName>
    <definedName name="см.расчетАстрахань_1" localSheetId="6">#REF!</definedName>
    <definedName name="см.расчетАстрахань_1" localSheetId="7">#REF!</definedName>
    <definedName name="см.расчетАстрахань_1" localSheetId="10">#REF!</definedName>
    <definedName name="см.расчетАстрахань_1" localSheetId="13">#REF!</definedName>
    <definedName name="см.расчетАстрахань_1" localSheetId="11">#REF!</definedName>
    <definedName name="см.расчетАстрахань_1" localSheetId="12">#REF!</definedName>
    <definedName name="см.расчетАстрахань_1">#REF!</definedName>
    <definedName name="см.расчетАстрахань_2" localSheetId="6">#REF!</definedName>
    <definedName name="см.расчетАстрахань_2" localSheetId="7">#REF!</definedName>
    <definedName name="см.расчетАстрахань_2" localSheetId="10">#REF!</definedName>
    <definedName name="см.расчетАстрахань_2" localSheetId="13">#REF!</definedName>
    <definedName name="см.расчетАстрахань_2" localSheetId="11">#REF!</definedName>
    <definedName name="см.расчетАстрахань_2" localSheetId="12">#REF!</definedName>
    <definedName name="см.расчетАстрахань_2">#REF!</definedName>
    <definedName name="см.расчетАстрахань_22" localSheetId="6">#REF!</definedName>
    <definedName name="см.расчетАстрахань_22" localSheetId="7">#REF!</definedName>
    <definedName name="см.расчетАстрахань_22" localSheetId="10">#REF!</definedName>
    <definedName name="см.расчетАстрахань_22" localSheetId="13">#REF!</definedName>
    <definedName name="см.расчетАстрахань_22" localSheetId="11">#REF!</definedName>
    <definedName name="см.расчетАстрахань_22" localSheetId="12">#REF!</definedName>
    <definedName name="см.расчетАстрахань_22">#REF!</definedName>
    <definedName name="см.расчетАстрахань_49" localSheetId="6">#REF!</definedName>
    <definedName name="см.расчетАстрахань_49" localSheetId="7">#REF!</definedName>
    <definedName name="см.расчетАстрахань_49" localSheetId="10">#REF!</definedName>
    <definedName name="см.расчетАстрахань_49" localSheetId="13">#REF!</definedName>
    <definedName name="см.расчетАстрахань_49" localSheetId="11">#REF!</definedName>
    <definedName name="см.расчетАстрахань_49" localSheetId="12">#REF!</definedName>
    <definedName name="см.расчетАстрахань_49">#REF!</definedName>
    <definedName name="см.расчетАстрахань_5" localSheetId="6">#REF!</definedName>
    <definedName name="см.расчетАстрахань_5" localSheetId="7">#REF!</definedName>
    <definedName name="см.расчетАстрахань_5" localSheetId="10">#REF!</definedName>
    <definedName name="см.расчетАстрахань_5" localSheetId="13">#REF!</definedName>
    <definedName name="см.расчетАстрахань_5" localSheetId="11">#REF!</definedName>
    <definedName name="см.расчетАстрахань_5" localSheetId="12">#REF!</definedName>
    <definedName name="см.расчетАстрахань_5">#REF!</definedName>
    <definedName name="см.расчетАстрахань_50" localSheetId="6">#REF!</definedName>
    <definedName name="см.расчетАстрахань_50" localSheetId="7">#REF!</definedName>
    <definedName name="см.расчетАстрахань_50" localSheetId="10">#REF!</definedName>
    <definedName name="см.расчетАстрахань_50" localSheetId="13">#REF!</definedName>
    <definedName name="см.расчетАстрахань_50" localSheetId="11">#REF!</definedName>
    <definedName name="см.расчетАстрахань_50" localSheetId="12">#REF!</definedName>
    <definedName name="см.расчетАстрахань_50">#REF!</definedName>
    <definedName name="см.расчетАстрахань_51" localSheetId="6">#REF!</definedName>
    <definedName name="см.расчетАстрахань_51" localSheetId="7">#REF!</definedName>
    <definedName name="см.расчетАстрахань_51" localSheetId="10">#REF!</definedName>
    <definedName name="см.расчетАстрахань_51" localSheetId="13">#REF!</definedName>
    <definedName name="см.расчетАстрахань_51" localSheetId="11">#REF!</definedName>
    <definedName name="см.расчетАстрахань_51" localSheetId="12">#REF!</definedName>
    <definedName name="см.расчетАстрахань_51">#REF!</definedName>
    <definedName name="см.расчетАстрахань_52" localSheetId="6">#REF!</definedName>
    <definedName name="см.расчетАстрахань_52" localSheetId="7">#REF!</definedName>
    <definedName name="см.расчетАстрахань_52" localSheetId="10">#REF!</definedName>
    <definedName name="см.расчетАстрахань_52" localSheetId="13">#REF!</definedName>
    <definedName name="см.расчетАстрахань_52" localSheetId="11">#REF!</definedName>
    <definedName name="см.расчетАстрахань_52" localSheetId="12">#REF!</definedName>
    <definedName name="см.расчетАстрахань_52">#REF!</definedName>
    <definedName name="см.расчетАстрахань_53" localSheetId="6">#REF!</definedName>
    <definedName name="см.расчетАстрахань_53" localSheetId="7">#REF!</definedName>
    <definedName name="см.расчетАстрахань_53" localSheetId="10">#REF!</definedName>
    <definedName name="см.расчетАстрахань_53" localSheetId="13">#REF!</definedName>
    <definedName name="см.расчетАстрахань_53" localSheetId="11">#REF!</definedName>
    <definedName name="см.расчетАстрахань_53" localSheetId="12">#REF!</definedName>
    <definedName name="см.расчетАстрахань_53">#REF!</definedName>
    <definedName name="см.расчетАстрахань_54" localSheetId="6">#REF!</definedName>
    <definedName name="см.расчетАстрахань_54" localSheetId="7">#REF!</definedName>
    <definedName name="см.расчетАстрахань_54" localSheetId="10">#REF!</definedName>
    <definedName name="см.расчетАстрахань_54" localSheetId="13">#REF!</definedName>
    <definedName name="см.расчетАстрахань_54" localSheetId="11">#REF!</definedName>
    <definedName name="см.расчетАстрахань_54" localSheetId="12">#REF!</definedName>
    <definedName name="см.расчетАстрахань_54">#REF!</definedName>
    <definedName name="см.расчетМахачкала" localSheetId="6">#REF!</definedName>
    <definedName name="см.расчетМахачкала" localSheetId="7">#REF!</definedName>
    <definedName name="см.расчетМахачкала" localSheetId="10">#REF!</definedName>
    <definedName name="см.расчетМахачкала" localSheetId="13">#REF!</definedName>
    <definedName name="см.расчетМахачкала" localSheetId="11">#REF!</definedName>
    <definedName name="см.расчетМахачкала" localSheetId="12">#REF!</definedName>
    <definedName name="см.расчетМахачкала">#REF!</definedName>
    <definedName name="см.расчетМахачкала_1" localSheetId="6">#REF!</definedName>
    <definedName name="см.расчетМахачкала_1" localSheetId="7">#REF!</definedName>
    <definedName name="см.расчетМахачкала_1" localSheetId="10">#REF!</definedName>
    <definedName name="см.расчетМахачкала_1" localSheetId="13">#REF!</definedName>
    <definedName name="см.расчетМахачкала_1" localSheetId="11">#REF!</definedName>
    <definedName name="см.расчетМахачкала_1" localSheetId="12">#REF!</definedName>
    <definedName name="см.расчетМахачкала_1">#REF!</definedName>
    <definedName name="см.расчетМахачкала_2" localSheetId="6">#REF!</definedName>
    <definedName name="см.расчетМахачкала_2" localSheetId="7">#REF!</definedName>
    <definedName name="см.расчетМахачкала_2" localSheetId="10">#REF!</definedName>
    <definedName name="см.расчетМахачкала_2" localSheetId="13">#REF!</definedName>
    <definedName name="см.расчетМахачкала_2" localSheetId="11">#REF!</definedName>
    <definedName name="см.расчетМахачкала_2" localSheetId="12">#REF!</definedName>
    <definedName name="см.расчетМахачкала_2">#REF!</definedName>
    <definedName name="см.расчетМахачкала_22" localSheetId="6">#REF!</definedName>
    <definedName name="см.расчетМахачкала_22" localSheetId="7">#REF!</definedName>
    <definedName name="см.расчетМахачкала_22" localSheetId="10">#REF!</definedName>
    <definedName name="см.расчетМахачкала_22" localSheetId="13">#REF!</definedName>
    <definedName name="см.расчетМахачкала_22" localSheetId="11">#REF!</definedName>
    <definedName name="см.расчетМахачкала_22" localSheetId="12">#REF!</definedName>
    <definedName name="см.расчетМахачкала_22">#REF!</definedName>
    <definedName name="см.расчетМахачкала_49" localSheetId="6">#REF!</definedName>
    <definedName name="см.расчетМахачкала_49" localSheetId="7">#REF!</definedName>
    <definedName name="см.расчетМахачкала_49" localSheetId="10">#REF!</definedName>
    <definedName name="см.расчетМахачкала_49" localSheetId="13">#REF!</definedName>
    <definedName name="см.расчетМахачкала_49" localSheetId="11">#REF!</definedName>
    <definedName name="см.расчетМахачкала_49" localSheetId="12">#REF!</definedName>
    <definedName name="см.расчетМахачкала_49">#REF!</definedName>
    <definedName name="см.расчетМахачкала_5" localSheetId="6">#REF!</definedName>
    <definedName name="см.расчетМахачкала_5" localSheetId="7">#REF!</definedName>
    <definedName name="см.расчетМахачкала_5" localSheetId="10">#REF!</definedName>
    <definedName name="см.расчетМахачкала_5" localSheetId="13">#REF!</definedName>
    <definedName name="см.расчетМахачкала_5" localSheetId="11">#REF!</definedName>
    <definedName name="см.расчетМахачкала_5" localSheetId="12">#REF!</definedName>
    <definedName name="см.расчетМахачкала_5">#REF!</definedName>
    <definedName name="см.расчетМахачкала_50" localSheetId="6">#REF!</definedName>
    <definedName name="см.расчетМахачкала_50" localSheetId="7">#REF!</definedName>
    <definedName name="см.расчетМахачкала_50" localSheetId="10">#REF!</definedName>
    <definedName name="см.расчетМахачкала_50" localSheetId="13">#REF!</definedName>
    <definedName name="см.расчетМахачкала_50" localSheetId="11">#REF!</definedName>
    <definedName name="см.расчетМахачкала_50" localSheetId="12">#REF!</definedName>
    <definedName name="см.расчетМахачкала_50">#REF!</definedName>
    <definedName name="см.расчетМахачкала_51" localSheetId="6">#REF!</definedName>
    <definedName name="см.расчетМахачкала_51" localSheetId="7">#REF!</definedName>
    <definedName name="см.расчетМахачкала_51" localSheetId="10">#REF!</definedName>
    <definedName name="см.расчетМахачкала_51" localSheetId="13">#REF!</definedName>
    <definedName name="см.расчетМахачкала_51" localSheetId="11">#REF!</definedName>
    <definedName name="см.расчетМахачкала_51" localSheetId="12">#REF!</definedName>
    <definedName name="см.расчетМахачкала_51">#REF!</definedName>
    <definedName name="см.расчетМахачкала_52" localSheetId="6">#REF!</definedName>
    <definedName name="см.расчетМахачкала_52" localSheetId="7">#REF!</definedName>
    <definedName name="см.расчетМахачкала_52" localSheetId="10">#REF!</definedName>
    <definedName name="см.расчетМахачкала_52" localSheetId="13">#REF!</definedName>
    <definedName name="см.расчетМахачкала_52" localSheetId="11">#REF!</definedName>
    <definedName name="см.расчетМахачкала_52" localSheetId="12">#REF!</definedName>
    <definedName name="см.расчетМахачкала_52">#REF!</definedName>
    <definedName name="см.расчетМахачкала_53" localSheetId="6">#REF!</definedName>
    <definedName name="см.расчетМахачкала_53" localSheetId="7">#REF!</definedName>
    <definedName name="см.расчетМахачкала_53" localSheetId="10">#REF!</definedName>
    <definedName name="см.расчетМахачкала_53" localSheetId="13">#REF!</definedName>
    <definedName name="см.расчетМахачкала_53" localSheetId="11">#REF!</definedName>
    <definedName name="см.расчетМахачкала_53" localSheetId="12">#REF!</definedName>
    <definedName name="см.расчетМахачкала_53">#REF!</definedName>
    <definedName name="см.расчетМахачкала_54" localSheetId="6">#REF!</definedName>
    <definedName name="см.расчетМахачкала_54" localSheetId="7">#REF!</definedName>
    <definedName name="см.расчетМахачкала_54" localSheetId="10">#REF!</definedName>
    <definedName name="см.расчетМахачкала_54" localSheetId="13">#REF!</definedName>
    <definedName name="см.расчетМахачкала_54" localSheetId="11">#REF!</definedName>
    <definedName name="см.расчетМахачкала_54" localSheetId="12">#REF!</definedName>
    <definedName name="см.расчетМахачкала_54">#REF!</definedName>
    <definedName name="см.расчетН.Новгород" localSheetId="6">#REF!</definedName>
    <definedName name="см.расчетН.Новгород" localSheetId="7">#REF!</definedName>
    <definedName name="см.расчетН.Новгород" localSheetId="10">#REF!</definedName>
    <definedName name="см.расчетН.Новгород" localSheetId="13">#REF!</definedName>
    <definedName name="см.расчетН.Новгород" localSheetId="11">#REF!</definedName>
    <definedName name="см.расчетН.Новгород" localSheetId="12">#REF!</definedName>
    <definedName name="см.расчетН.Новгород">#REF!</definedName>
    <definedName name="см.расчетН.Новгород_1" localSheetId="6">#REF!</definedName>
    <definedName name="см.расчетН.Новгород_1" localSheetId="7">#REF!</definedName>
    <definedName name="см.расчетН.Новгород_1" localSheetId="10">#REF!</definedName>
    <definedName name="см.расчетН.Новгород_1" localSheetId="13">#REF!</definedName>
    <definedName name="см.расчетН.Новгород_1" localSheetId="11">#REF!</definedName>
    <definedName name="см.расчетН.Новгород_1" localSheetId="12">#REF!</definedName>
    <definedName name="см.расчетН.Новгород_1">#REF!</definedName>
    <definedName name="см.расчетН.Новгород_2" localSheetId="6">#REF!</definedName>
    <definedName name="см.расчетН.Новгород_2" localSheetId="7">#REF!</definedName>
    <definedName name="см.расчетН.Новгород_2" localSheetId="10">#REF!</definedName>
    <definedName name="см.расчетН.Новгород_2" localSheetId="13">#REF!</definedName>
    <definedName name="см.расчетН.Новгород_2" localSheetId="11">#REF!</definedName>
    <definedName name="см.расчетН.Новгород_2" localSheetId="12">#REF!</definedName>
    <definedName name="см.расчетН.Новгород_2">#REF!</definedName>
    <definedName name="см.расчетН.Новгород_22" localSheetId="6">#REF!</definedName>
    <definedName name="см.расчетН.Новгород_22" localSheetId="7">#REF!</definedName>
    <definedName name="см.расчетН.Новгород_22" localSheetId="10">#REF!</definedName>
    <definedName name="см.расчетН.Новгород_22" localSheetId="13">#REF!</definedName>
    <definedName name="см.расчетН.Новгород_22" localSheetId="11">#REF!</definedName>
    <definedName name="см.расчетН.Новгород_22" localSheetId="12">#REF!</definedName>
    <definedName name="см.расчетН.Новгород_22">#REF!</definedName>
    <definedName name="см.расчетН.Новгород_49" localSheetId="6">#REF!</definedName>
    <definedName name="см.расчетН.Новгород_49" localSheetId="7">#REF!</definedName>
    <definedName name="см.расчетН.Новгород_49" localSheetId="10">#REF!</definedName>
    <definedName name="см.расчетН.Новгород_49" localSheetId="13">#REF!</definedName>
    <definedName name="см.расчетН.Новгород_49" localSheetId="11">#REF!</definedName>
    <definedName name="см.расчетН.Новгород_49" localSheetId="12">#REF!</definedName>
    <definedName name="см.расчетН.Новгород_49">#REF!</definedName>
    <definedName name="см.расчетН.Новгород_5" localSheetId="6">#REF!</definedName>
    <definedName name="см.расчетН.Новгород_5" localSheetId="7">#REF!</definedName>
    <definedName name="см.расчетН.Новгород_5" localSheetId="10">#REF!</definedName>
    <definedName name="см.расчетН.Новгород_5" localSheetId="13">#REF!</definedName>
    <definedName name="см.расчетН.Новгород_5" localSheetId="11">#REF!</definedName>
    <definedName name="см.расчетН.Новгород_5" localSheetId="12">#REF!</definedName>
    <definedName name="см.расчетН.Новгород_5">#REF!</definedName>
    <definedName name="см.расчетН.Новгород_50" localSheetId="6">#REF!</definedName>
    <definedName name="см.расчетН.Новгород_50" localSheetId="7">#REF!</definedName>
    <definedName name="см.расчетН.Новгород_50" localSheetId="10">#REF!</definedName>
    <definedName name="см.расчетН.Новгород_50" localSheetId="13">#REF!</definedName>
    <definedName name="см.расчетН.Новгород_50" localSheetId="11">#REF!</definedName>
    <definedName name="см.расчетН.Новгород_50" localSheetId="12">#REF!</definedName>
    <definedName name="см.расчетН.Новгород_50">#REF!</definedName>
    <definedName name="см.расчетН.Новгород_51" localSheetId="6">#REF!</definedName>
    <definedName name="см.расчетН.Новгород_51" localSheetId="7">#REF!</definedName>
    <definedName name="см.расчетН.Новгород_51" localSheetId="10">#REF!</definedName>
    <definedName name="см.расчетН.Новгород_51" localSheetId="13">#REF!</definedName>
    <definedName name="см.расчетН.Новгород_51" localSheetId="11">#REF!</definedName>
    <definedName name="см.расчетН.Новгород_51" localSheetId="12">#REF!</definedName>
    <definedName name="см.расчетН.Новгород_51">#REF!</definedName>
    <definedName name="см.расчетН.Новгород_52" localSheetId="6">#REF!</definedName>
    <definedName name="см.расчетН.Новгород_52" localSheetId="7">#REF!</definedName>
    <definedName name="см.расчетН.Новгород_52" localSheetId="10">#REF!</definedName>
    <definedName name="см.расчетН.Новгород_52" localSheetId="13">#REF!</definedName>
    <definedName name="см.расчетН.Новгород_52" localSheetId="11">#REF!</definedName>
    <definedName name="см.расчетН.Новгород_52" localSheetId="12">#REF!</definedName>
    <definedName name="см.расчетН.Новгород_52">#REF!</definedName>
    <definedName name="см.расчетН.Новгород_53" localSheetId="6">#REF!</definedName>
    <definedName name="см.расчетН.Новгород_53" localSheetId="7">#REF!</definedName>
    <definedName name="см.расчетН.Новгород_53" localSheetId="10">#REF!</definedName>
    <definedName name="см.расчетН.Новгород_53" localSheetId="13">#REF!</definedName>
    <definedName name="см.расчетН.Новгород_53" localSheetId="11">#REF!</definedName>
    <definedName name="см.расчетН.Новгород_53" localSheetId="12">#REF!</definedName>
    <definedName name="см.расчетН.Новгород_53">#REF!</definedName>
    <definedName name="см.расчетН.Новгород_54" localSheetId="6">#REF!</definedName>
    <definedName name="см.расчетН.Новгород_54" localSheetId="7">#REF!</definedName>
    <definedName name="см.расчетН.Новгород_54" localSheetId="10">#REF!</definedName>
    <definedName name="см.расчетН.Новгород_54" localSheetId="13">#REF!</definedName>
    <definedName name="см.расчетН.Новгород_54" localSheetId="11">#REF!</definedName>
    <definedName name="см.расчетН.Новгород_54" localSheetId="12">#REF!</definedName>
    <definedName name="см.расчетН.Новгород_54">#REF!</definedName>
    <definedName name="Смет" localSheetId="7" hidden="1">{#N/A,#N/A,TRUE,"Смета на пасс. обор. №1"}</definedName>
    <definedName name="Смет" localSheetId="10" hidden="1">{#N/A,#N/A,TRUE,"Смета на пасс. обор. №1"}</definedName>
    <definedName name="Смет" localSheetId="3" hidden="1">{#N/A,#N/A,TRUE,"Смета на пасс. обор. №1"}</definedName>
    <definedName name="Смет" localSheetId="11" hidden="1">{#N/A,#N/A,TRUE,"Смета на пасс. обор. №1"}</definedName>
    <definedName name="Смет" localSheetId="12" hidden="1">{#N/A,#N/A,TRUE,"Смета на пасс. обор. №1"}</definedName>
    <definedName name="Смет" hidden="1">{#N/A,#N/A,TRUE,"Смета на пасс. обор. №1"}</definedName>
    <definedName name="смета" localSheetId="6">[34]База!#REF!</definedName>
    <definedName name="смета" localSheetId="7">[34]База!#REF!</definedName>
    <definedName name="смета" localSheetId="10">[34]База!#REF!</definedName>
    <definedName name="смета" localSheetId="13">[34]База!#REF!</definedName>
    <definedName name="смета" localSheetId="11">[34]База!#REF!</definedName>
    <definedName name="смета" localSheetId="12">[34]База!#REF!</definedName>
    <definedName name="смета">[34]База!#REF!</definedName>
    <definedName name="содерж." localSheetId="6">#REF!</definedName>
    <definedName name="содерж." localSheetId="7">#REF!</definedName>
    <definedName name="содерж." localSheetId="10">#REF!</definedName>
    <definedName name="содерж." localSheetId="13">#REF!</definedName>
    <definedName name="содерж." localSheetId="11">#REF!</definedName>
    <definedName name="содерж." localSheetId="12">#REF!</definedName>
    <definedName name="содерж.">#REF!</definedName>
    <definedName name="Сред_ЗП" localSheetId="6">#REF!</definedName>
    <definedName name="Сред_ЗП" localSheetId="7">#REF!</definedName>
    <definedName name="Сред_ЗП" localSheetId="10">#REF!</definedName>
    <definedName name="Сред_ЗП" localSheetId="13">#REF!</definedName>
    <definedName name="Сред_ЗП" localSheetId="11">#REF!</definedName>
    <definedName name="Сред_ЗП" localSheetId="12">#REF!</definedName>
    <definedName name="Сред_ЗП">#REF!</definedName>
    <definedName name="сроки">[18]Коэффициенты!$A$1:$A$65536</definedName>
    <definedName name="сс" localSheetId="7" hidden="1">{#N/A,#N/A,TRUE,"Смета на пасс. обор. №1"}</definedName>
    <definedName name="сс" localSheetId="10" hidden="1">{#N/A,#N/A,TRUE,"Смета на пасс. обор. №1"}</definedName>
    <definedName name="сс" localSheetId="3" hidden="1">{#N/A,#N/A,TRUE,"Смета на пасс. обор. №1"}</definedName>
    <definedName name="сс" localSheetId="11" hidden="1">{#N/A,#N/A,TRUE,"Смета на пасс. обор. №1"}</definedName>
    <definedName name="сс" localSheetId="12" hidden="1">{#N/A,#N/A,TRUE,"Смета на пасс. обор. №1"}</definedName>
    <definedName name="сс" hidden="1">{#N/A,#N/A,TRUE,"Смета на пасс. обор. №1"}</definedName>
    <definedName name="ссп" localSheetId="7" hidden="1">{#N/A,#N/A,TRUE,"Смета на пасс. обор. №1"}</definedName>
    <definedName name="ссп" localSheetId="10" hidden="1">{#N/A,#N/A,TRUE,"Смета на пасс. обор. №1"}</definedName>
    <definedName name="ссп" localSheetId="3" hidden="1">{#N/A,#N/A,TRUE,"Смета на пасс. обор. №1"}</definedName>
    <definedName name="ссп" localSheetId="11" hidden="1">{#N/A,#N/A,TRUE,"Смета на пасс. обор. №1"}</definedName>
    <definedName name="ссп" localSheetId="12" hidden="1">{#N/A,#N/A,TRUE,"Смета на пасс. обор. №1"}</definedName>
    <definedName name="ссп" hidden="1">{#N/A,#N/A,TRUE,"Смета на пасс. обор. №1"}</definedName>
    <definedName name="ССР" localSheetId="6">#REF!</definedName>
    <definedName name="ССР" localSheetId="7">#REF!</definedName>
    <definedName name="ССР" localSheetId="10">#REF!</definedName>
    <definedName name="ССР" localSheetId="13">#REF!</definedName>
    <definedName name="ССР" localSheetId="11">#REF!</definedName>
    <definedName name="ССР" localSheetId="12">#REF!</definedName>
    <definedName name="ССР">#REF!</definedName>
    <definedName name="ссссс" localSheetId="7" hidden="1">{#N/A,#N/A,TRUE,"Смета на пасс. обор. №1"}</definedName>
    <definedName name="ссссс" localSheetId="10" hidden="1">{#N/A,#N/A,TRUE,"Смета на пасс. обор. №1"}</definedName>
    <definedName name="ссссс" localSheetId="3" hidden="1">{#N/A,#N/A,TRUE,"Смета на пасс. обор. №1"}</definedName>
    <definedName name="ссссс" localSheetId="11" hidden="1">{#N/A,#N/A,TRUE,"Смета на пасс. обор. №1"}</definedName>
    <definedName name="ссссс" localSheetId="12" hidden="1">{#N/A,#N/A,TRUE,"Смета на пасс. обор. №1"}</definedName>
    <definedName name="ссссс" hidden="1">{#N/A,#N/A,TRUE,"Смета на пасс. обор. №1"}</definedName>
    <definedName name="Ставрополь" localSheetId="6">#REF!</definedName>
    <definedName name="Ставрополь" localSheetId="7">#REF!</definedName>
    <definedName name="Ставрополь" localSheetId="10">#REF!</definedName>
    <definedName name="Ставрополь" localSheetId="13">#REF!</definedName>
    <definedName name="Ставрополь" localSheetId="11">#REF!</definedName>
    <definedName name="Ставрополь" localSheetId="12">#REF!</definedName>
    <definedName name="Ставрополь">#REF!</definedName>
    <definedName name="Ставрополь_1" localSheetId="6">#REF!</definedName>
    <definedName name="Ставрополь_1" localSheetId="7">#REF!</definedName>
    <definedName name="Ставрополь_1" localSheetId="10">#REF!</definedName>
    <definedName name="Ставрополь_1" localSheetId="13">#REF!</definedName>
    <definedName name="Ставрополь_1" localSheetId="11">#REF!</definedName>
    <definedName name="Ставрополь_1" localSheetId="12">#REF!</definedName>
    <definedName name="Ставрополь_1">#REF!</definedName>
    <definedName name="Ставрополь_2" localSheetId="6">#REF!</definedName>
    <definedName name="Ставрополь_2" localSheetId="7">#REF!</definedName>
    <definedName name="Ставрополь_2" localSheetId="10">#REF!</definedName>
    <definedName name="Ставрополь_2" localSheetId="13">#REF!</definedName>
    <definedName name="Ставрополь_2" localSheetId="11">#REF!</definedName>
    <definedName name="Ставрополь_2" localSheetId="12">#REF!</definedName>
    <definedName name="Ставрополь_2">#REF!</definedName>
    <definedName name="Ставрополь_22" localSheetId="6">#REF!</definedName>
    <definedName name="Ставрополь_22" localSheetId="7">#REF!</definedName>
    <definedName name="Ставрополь_22" localSheetId="10">#REF!</definedName>
    <definedName name="Ставрополь_22" localSheetId="13">#REF!</definedName>
    <definedName name="Ставрополь_22" localSheetId="11">#REF!</definedName>
    <definedName name="Ставрополь_22" localSheetId="12">#REF!</definedName>
    <definedName name="Ставрополь_22">#REF!</definedName>
    <definedName name="Ставрополь_49" localSheetId="6">#REF!</definedName>
    <definedName name="Ставрополь_49" localSheetId="7">#REF!</definedName>
    <definedName name="Ставрополь_49" localSheetId="10">#REF!</definedName>
    <definedName name="Ставрополь_49" localSheetId="13">#REF!</definedName>
    <definedName name="Ставрополь_49" localSheetId="11">#REF!</definedName>
    <definedName name="Ставрополь_49" localSheetId="12">#REF!</definedName>
    <definedName name="Ставрополь_49">#REF!</definedName>
    <definedName name="Ставрополь_5" localSheetId="6">#REF!</definedName>
    <definedName name="Ставрополь_5" localSheetId="7">#REF!</definedName>
    <definedName name="Ставрополь_5" localSheetId="10">#REF!</definedName>
    <definedName name="Ставрополь_5" localSheetId="13">#REF!</definedName>
    <definedName name="Ставрополь_5" localSheetId="11">#REF!</definedName>
    <definedName name="Ставрополь_5" localSheetId="12">#REF!</definedName>
    <definedName name="Ставрополь_5">#REF!</definedName>
    <definedName name="Ставрополь_50" localSheetId="6">#REF!</definedName>
    <definedName name="Ставрополь_50" localSheetId="7">#REF!</definedName>
    <definedName name="Ставрополь_50" localSheetId="10">#REF!</definedName>
    <definedName name="Ставрополь_50" localSheetId="13">#REF!</definedName>
    <definedName name="Ставрополь_50" localSheetId="11">#REF!</definedName>
    <definedName name="Ставрополь_50" localSheetId="12">#REF!</definedName>
    <definedName name="Ставрополь_50">#REF!</definedName>
    <definedName name="Ставрополь_51" localSheetId="6">#REF!</definedName>
    <definedName name="Ставрополь_51" localSheetId="7">#REF!</definedName>
    <definedName name="Ставрополь_51" localSheetId="10">#REF!</definedName>
    <definedName name="Ставрополь_51" localSheetId="13">#REF!</definedName>
    <definedName name="Ставрополь_51" localSheetId="11">#REF!</definedName>
    <definedName name="Ставрополь_51" localSheetId="12">#REF!</definedName>
    <definedName name="Ставрополь_51">#REF!</definedName>
    <definedName name="Ставрополь_52" localSheetId="6">#REF!</definedName>
    <definedName name="Ставрополь_52" localSheetId="7">#REF!</definedName>
    <definedName name="Ставрополь_52" localSheetId="10">#REF!</definedName>
    <definedName name="Ставрополь_52" localSheetId="13">#REF!</definedName>
    <definedName name="Ставрополь_52" localSheetId="11">#REF!</definedName>
    <definedName name="Ставрополь_52" localSheetId="12">#REF!</definedName>
    <definedName name="Ставрополь_52">#REF!</definedName>
    <definedName name="Ставрополь_53" localSheetId="6">#REF!</definedName>
    <definedName name="Ставрополь_53" localSheetId="7">#REF!</definedName>
    <definedName name="Ставрополь_53" localSheetId="10">#REF!</definedName>
    <definedName name="Ставрополь_53" localSheetId="13">#REF!</definedName>
    <definedName name="Ставрополь_53" localSheetId="11">#REF!</definedName>
    <definedName name="Ставрополь_53" localSheetId="12">#REF!</definedName>
    <definedName name="Ставрополь_53">#REF!</definedName>
    <definedName name="Ставрополь_54" localSheetId="6">#REF!</definedName>
    <definedName name="Ставрополь_54" localSheetId="7">#REF!</definedName>
    <definedName name="Ставрополь_54" localSheetId="10">#REF!</definedName>
    <definedName name="Ставрополь_54" localSheetId="13">#REF!</definedName>
    <definedName name="Ставрополь_54" localSheetId="11">#REF!</definedName>
    <definedName name="Ставрополь_54" localSheetId="12">#REF!</definedName>
    <definedName name="Ставрополь_54">#REF!</definedName>
    <definedName name="стадия_П">[18]база!$J$1:$J$65536</definedName>
    <definedName name="Стоимость_Всего" localSheetId="6">#REF!</definedName>
    <definedName name="Стоимость_Всего" localSheetId="7">#REF!</definedName>
    <definedName name="Стоимость_Всего" localSheetId="10">#REF!</definedName>
    <definedName name="Стоимость_Всего" localSheetId="13">#REF!</definedName>
    <definedName name="Стоимость_Всего" localSheetId="11">#REF!</definedName>
    <definedName name="Стоимость_Всего" localSheetId="12">#REF!</definedName>
    <definedName name="Стоимость_Всего">#REF!</definedName>
    <definedName name="Стоимость_хол" localSheetId="6">#REF!</definedName>
    <definedName name="Стоимость_хол" localSheetId="7">#REF!</definedName>
    <definedName name="Стоимость_хол" localSheetId="10">#REF!</definedName>
    <definedName name="Стоимость_хол" localSheetId="13">#REF!</definedName>
    <definedName name="Стоимость_хол" localSheetId="11">#REF!</definedName>
    <definedName name="Стоимость_хол" localSheetId="12">#REF!</definedName>
    <definedName name="Стоимость_хол">#REF!</definedName>
    <definedName name="Стоимоть_нагр" localSheetId="6">#REF!</definedName>
    <definedName name="Стоимоть_нагр" localSheetId="7">#REF!</definedName>
    <definedName name="Стоимоть_нагр" localSheetId="10">#REF!</definedName>
    <definedName name="Стоимоть_нагр" localSheetId="13">#REF!</definedName>
    <definedName name="Стоимоть_нагр" localSheetId="11">#REF!</definedName>
    <definedName name="Стоимоть_нагр" localSheetId="12">#REF!</definedName>
    <definedName name="Стоимоть_нагр">#REF!</definedName>
    <definedName name="структ." localSheetId="6">#REF!</definedName>
    <definedName name="структ." localSheetId="7">#REF!</definedName>
    <definedName name="структ." localSheetId="10">#REF!</definedName>
    <definedName name="структ." localSheetId="13">#REF!</definedName>
    <definedName name="структ." localSheetId="11">#REF!</definedName>
    <definedName name="структ." localSheetId="12">#REF!</definedName>
    <definedName name="структ.">#REF!</definedName>
    <definedName name="сусусу" localSheetId="7" hidden="1">{#N/A,#N/A,TRUE,"Смета на пасс. обор. №1"}</definedName>
    <definedName name="сусусу" localSheetId="10" hidden="1">{#N/A,#N/A,TRUE,"Смета на пасс. обор. №1"}</definedName>
    <definedName name="сусусу" localSheetId="3" hidden="1">{#N/A,#N/A,TRUE,"Смета на пасс. обор. №1"}</definedName>
    <definedName name="сусусу" localSheetId="11" hidden="1">{#N/A,#N/A,TRUE,"Смета на пасс. обор. №1"}</definedName>
    <definedName name="сусусу" localSheetId="12" hidden="1">{#N/A,#N/A,TRUE,"Смета на пасс. обор. №1"}</definedName>
    <definedName name="сусусу" hidden="1">{#N/A,#N/A,TRUE,"Смета на пасс. обор. №1"}</definedName>
    <definedName name="тасс" localSheetId="7" hidden="1">{#N/A,#N/A,TRUE,"Смета на пасс. обор. №1"}</definedName>
    <definedName name="тасс" localSheetId="10" hidden="1">{#N/A,#N/A,TRUE,"Смета на пасс. обор. №1"}</definedName>
    <definedName name="тасс" localSheetId="3" hidden="1">{#N/A,#N/A,TRUE,"Смета на пасс. обор. №1"}</definedName>
    <definedName name="тасс" localSheetId="11" hidden="1">{#N/A,#N/A,TRUE,"Смета на пасс. обор. №1"}</definedName>
    <definedName name="тасс" localSheetId="12" hidden="1">{#N/A,#N/A,TRUE,"Смета на пасс. обор. №1"}</definedName>
    <definedName name="тасс" hidden="1">{#N/A,#N/A,TRUE,"Смета на пасс. обор. №1"}</definedName>
    <definedName name="тб" localSheetId="7" hidden="1">{#N/A,#N/A,TRUE,"Смета на пасс. обор. №1"}</definedName>
    <definedName name="тб" localSheetId="10" hidden="1">{#N/A,#N/A,TRUE,"Смета на пасс. обор. №1"}</definedName>
    <definedName name="тб" localSheetId="3" hidden="1">{#N/A,#N/A,TRUE,"Смета на пасс. обор. №1"}</definedName>
    <definedName name="тб" localSheetId="11" hidden="1">{#N/A,#N/A,TRUE,"Смета на пасс. обор. №1"}</definedName>
    <definedName name="тб" localSheetId="12" hidden="1">{#N/A,#N/A,TRUE,"Смета на пасс. обор. №1"}</definedName>
    <definedName name="тб" hidden="1">{#N/A,#N/A,TRUE,"Смета на пасс. обор. №1"}</definedName>
    <definedName name="тиборпд" localSheetId="6">[38]База!#REF!</definedName>
    <definedName name="тиборпд" localSheetId="7">[38]База!#REF!</definedName>
    <definedName name="тиборпд" localSheetId="10">[38]База!#REF!</definedName>
    <definedName name="тиборпд" localSheetId="13">[38]База!#REF!</definedName>
    <definedName name="тиборпд" localSheetId="11">[38]База!#REF!</definedName>
    <definedName name="тиборпд" localSheetId="12">[38]База!#REF!</definedName>
    <definedName name="тиборпд">[38]База!#REF!</definedName>
    <definedName name="то" localSheetId="7" hidden="1">{#N/A,#N/A,TRUE,"Смета на пасс. обор. №1"}</definedName>
    <definedName name="то" localSheetId="10" hidden="1">{#N/A,#N/A,TRUE,"Смета на пасс. обор. №1"}</definedName>
    <definedName name="то" localSheetId="3" hidden="1">{#N/A,#N/A,TRUE,"Смета на пасс. обор. №1"}</definedName>
    <definedName name="то" localSheetId="11" hidden="1">{#N/A,#N/A,TRUE,"Смета на пасс. обор. №1"}</definedName>
    <definedName name="то" localSheetId="12" hidden="1">{#N/A,#N/A,TRUE,"Смета на пасс. обор. №1"}</definedName>
    <definedName name="то" hidden="1">{#N/A,#N/A,TRUE,"Смета на пасс. обор. №1"}</definedName>
    <definedName name="тор" localSheetId="6">#REF!</definedName>
    <definedName name="тор" localSheetId="7">#REF!</definedName>
    <definedName name="тор" localSheetId="10">#REF!</definedName>
    <definedName name="тор" localSheetId="13">#REF!</definedName>
    <definedName name="тор" localSheetId="11">#REF!</definedName>
    <definedName name="тор" localSheetId="12">#REF!</definedName>
    <definedName name="тор">#REF!</definedName>
    <definedName name="ТПП" localSheetId="6">[16]База!#REF!</definedName>
    <definedName name="ТПП" localSheetId="7">[16]База!#REF!</definedName>
    <definedName name="ТПП" localSheetId="10">[16]База!#REF!</definedName>
    <definedName name="ТПП" localSheetId="13">[16]База!#REF!</definedName>
    <definedName name="ТПП" localSheetId="11">[16]База!#REF!</definedName>
    <definedName name="ТПП" localSheetId="12">[16]База!#REF!</definedName>
    <definedName name="ТПП">[16]База!#REF!</definedName>
    <definedName name="тпп1" localSheetId="6">[16]База!#REF!</definedName>
    <definedName name="тпп1" localSheetId="7">[16]База!#REF!</definedName>
    <definedName name="тпп1" localSheetId="10">[16]База!#REF!</definedName>
    <definedName name="тпп1" localSheetId="13">[16]База!#REF!</definedName>
    <definedName name="тпп1" localSheetId="11">[16]База!#REF!</definedName>
    <definedName name="тпп1" localSheetId="12">[16]База!#REF!</definedName>
    <definedName name="тпп1">[16]База!#REF!</definedName>
    <definedName name="ТР" localSheetId="6">[39]База!#REF!</definedName>
    <definedName name="ТР" localSheetId="7">[39]База!#REF!</definedName>
    <definedName name="ТР" localSheetId="10">[39]База!#REF!</definedName>
    <definedName name="ТР" localSheetId="13">[39]База!#REF!</definedName>
    <definedName name="ТР" localSheetId="11">[39]База!#REF!</definedName>
    <definedName name="ТР" localSheetId="12">[39]База!#REF!</definedName>
    <definedName name="ТР">[39]База!#REF!</definedName>
    <definedName name="трп" localSheetId="7" hidden="1">{#N/A,#N/A,TRUE,"Смета на пасс. обор. №1"}</definedName>
    <definedName name="трп" localSheetId="10" hidden="1">{#N/A,#N/A,TRUE,"Смета на пасс. обор. №1"}</definedName>
    <definedName name="трп" localSheetId="3" hidden="1">{#N/A,#N/A,TRUE,"Смета на пасс. обор. №1"}</definedName>
    <definedName name="трп" localSheetId="11" hidden="1">{#N/A,#N/A,TRUE,"Смета на пасс. обор. №1"}</definedName>
    <definedName name="трп" localSheetId="12" hidden="1">{#N/A,#N/A,TRUE,"Смета на пасс. обор. №1"}</definedName>
    <definedName name="трп" hidden="1">{#N/A,#N/A,TRUE,"Смета на пасс. обор. №1"}</definedName>
    <definedName name="У" localSheetId="6">#REF!</definedName>
    <definedName name="У" localSheetId="7">#REF!</definedName>
    <definedName name="У" localSheetId="10">#REF!</definedName>
    <definedName name="У" localSheetId="13">#REF!</definedName>
    <definedName name="У" localSheetId="11">#REF!</definedName>
    <definedName name="У" localSheetId="12">#REF!</definedName>
    <definedName name="У">#REF!</definedName>
    <definedName name="увацаукауапу" localSheetId="6">[38]База!#REF!</definedName>
    <definedName name="увацаукауапу" localSheetId="7">[38]База!#REF!</definedName>
    <definedName name="увацаукауапу" localSheetId="10">[38]База!#REF!</definedName>
    <definedName name="увацаукауапу" localSheetId="13">[38]База!#REF!</definedName>
    <definedName name="увацаукауапу" localSheetId="11">[38]База!#REF!</definedName>
    <definedName name="увацаукауапу" localSheetId="12">[38]База!#REF!</definedName>
    <definedName name="увацаукауапу">[38]База!#REF!</definedName>
    <definedName name="ук" localSheetId="7" hidden="1">{#N/A,#N/A,TRUE,"Смета на пасс. обор. №1"}</definedName>
    <definedName name="ук" localSheetId="10" hidden="1">{#N/A,#N/A,TRUE,"Смета на пасс. обор. №1"}</definedName>
    <definedName name="ук" localSheetId="3" hidden="1">{#N/A,#N/A,TRUE,"Смета на пасс. обор. №1"}</definedName>
    <definedName name="ук" localSheetId="11" hidden="1">{#N/A,#N/A,TRUE,"Смета на пасс. обор. №1"}</definedName>
    <definedName name="ук" localSheetId="12" hidden="1">{#N/A,#N/A,TRUE,"Смета на пасс. обор. №1"}</definedName>
    <definedName name="ук" hidden="1">{#N/A,#N/A,TRUE,"Смета на пасс. обор. №1"}</definedName>
    <definedName name="уув" localSheetId="6">[5]Lucent!#REF!</definedName>
    <definedName name="уув" localSheetId="7">[5]Lucent!#REF!</definedName>
    <definedName name="уув" localSheetId="10">[5]Lucent!#REF!</definedName>
    <definedName name="уув" localSheetId="13">[5]Lucent!#REF!</definedName>
    <definedName name="уув" localSheetId="11">[5]Lucent!#REF!</definedName>
    <definedName name="уув" localSheetId="12">[5]Lucent!#REF!</definedName>
    <definedName name="уув">[5]Lucent!#REF!</definedName>
    <definedName name="уы" localSheetId="7" hidden="1">{#N/A,#N/A,TRUE,"Смета на пасс. обор. №1"}</definedName>
    <definedName name="уы" localSheetId="10" hidden="1">{#N/A,#N/A,TRUE,"Смета на пасс. обор. №1"}</definedName>
    <definedName name="уы" localSheetId="3" hidden="1">{#N/A,#N/A,TRUE,"Смета на пасс. обор. №1"}</definedName>
    <definedName name="уы" localSheetId="11" hidden="1">{#N/A,#N/A,TRUE,"Смета на пасс. обор. №1"}</definedName>
    <definedName name="уы" localSheetId="12" hidden="1">{#N/A,#N/A,TRUE,"Смета на пасс. обор. №1"}</definedName>
    <definedName name="уы" hidden="1">{#N/A,#N/A,TRUE,"Смета на пасс. обор. №1"}</definedName>
    <definedName name="ф" localSheetId="7" hidden="1">{#N/A,#N/A,TRUE,"Смета на пасс. обор. №1"}</definedName>
    <definedName name="ф" localSheetId="10" hidden="1">{#N/A,#N/A,TRUE,"Смета на пасс. обор. №1"}</definedName>
    <definedName name="ф" localSheetId="3" hidden="1">{#N/A,#N/A,TRUE,"Смета на пасс. обор. №1"}</definedName>
    <definedName name="ф" localSheetId="11" hidden="1">{#N/A,#N/A,TRUE,"Смета на пасс. обор. №1"}</definedName>
    <definedName name="ф" localSheetId="12" hidden="1">{#N/A,#N/A,TRUE,"Смета на пасс. обор. №1"}</definedName>
    <definedName name="ф" hidden="1">{#N/A,#N/A,TRUE,"Смета на пасс. обор. №1"}</definedName>
    <definedName name="Фми" localSheetId="6">#REF!</definedName>
    <definedName name="Фми" localSheetId="7">#REF!</definedName>
    <definedName name="Фми" localSheetId="10">#REF!</definedName>
    <definedName name="Фми" localSheetId="13">#REF!</definedName>
    <definedName name="Фми" localSheetId="11">#REF!</definedName>
    <definedName name="Фми" localSheetId="12">#REF!</definedName>
    <definedName name="Фми">#REF!</definedName>
    <definedName name="форма9">[40]W61208!$A$1:$E$69</definedName>
    <definedName name="Фу" localSheetId="6">#REF!</definedName>
    <definedName name="Фу" localSheetId="7">#REF!</definedName>
    <definedName name="Фу" localSheetId="10">#REF!</definedName>
    <definedName name="Фу" localSheetId="13">#REF!</definedName>
    <definedName name="Фу" localSheetId="11">#REF!</definedName>
    <definedName name="Фу" localSheetId="12">#REF!</definedName>
    <definedName name="Фу">#REF!</definedName>
    <definedName name="фыв" localSheetId="7" hidden="1">{#N/A,#N/A,TRUE,"Смета на пасс. обор. №1"}</definedName>
    <definedName name="фыв" localSheetId="10" hidden="1">{#N/A,#N/A,TRUE,"Смета на пасс. обор. №1"}</definedName>
    <definedName name="фыв" localSheetId="3" hidden="1">{#N/A,#N/A,TRUE,"Смета на пасс. обор. №1"}</definedName>
    <definedName name="фыв" localSheetId="11" hidden="1">{#N/A,#N/A,TRUE,"Смета на пасс. обор. №1"}</definedName>
    <definedName name="фыв" localSheetId="12" hidden="1">{#N/A,#N/A,TRUE,"Смета на пасс. обор. №1"}</definedName>
    <definedName name="фыв" hidden="1">{#N/A,#N/A,TRUE,"Смета на пасс. обор. №1"}</definedName>
    <definedName name="хэ" localSheetId="7" hidden="1">{#N/A,#N/A,TRUE,"Смета на пасс. обор. №1"}</definedName>
    <definedName name="хэ" localSheetId="10" hidden="1">{#N/A,#N/A,TRUE,"Смета на пасс. обор. №1"}</definedName>
    <definedName name="хэ" localSheetId="3" hidden="1">{#N/A,#N/A,TRUE,"Смета на пасс. обор. №1"}</definedName>
    <definedName name="хэ" localSheetId="11" hidden="1">{#N/A,#N/A,TRUE,"Смета на пасс. обор. №1"}</definedName>
    <definedName name="хэ" localSheetId="12" hidden="1">{#N/A,#N/A,TRUE,"Смета на пасс. обор. №1"}</definedName>
    <definedName name="хэ" hidden="1">{#N/A,#N/A,TRUE,"Смета на пасс. обор. №1"}</definedName>
    <definedName name="ЦБО" localSheetId="6">#REF!</definedName>
    <definedName name="ЦБО" localSheetId="7">#REF!</definedName>
    <definedName name="ЦБО" localSheetId="10">#REF!</definedName>
    <definedName name="ЦБО" localSheetId="13">#REF!</definedName>
    <definedName name="ЦБО" localSheetId="11">#REF!</definedName>
    <definedName name="ЦБО" localSheetId="12">#REF!</definedName>
    <definedName name="ЦБО">#REF!</definedName>
    <definedName name="цвет" localSheetId="7" hidden="1">{#N/A,#N/A,TRUE,"Смета на пасс. обор. №1"}</definedName>
    <definedName name="цвет" localSheetId="10" hidden="1">{#N/A,#N/A,TRUE,"Смета на пасс. обор. №1"}</definedName>
    <definedName name="цвет" localSheetId="3" hidden="1">{#N/A,#N/A,TRUE,"Смета на пасс. обор. №1"}</definedName>
    <definedName name="цвет" localSheetId="11" hidden="1">{#N/A,#N/A,TRUE,"Смета на пасс. обор. №1"}</definedName>
    <definedName name="цвет" localSheetId="12" hidden="1">{#N/A,#N/A,TRUE,"Смета на пасс. обор. №1"}</definedName>
    <definedName name="цвет" hidden="1">{#N/A,#N/A,TRUE,"Смета на пасс. обор. №1"}</definedName>
    <definedName name="цена">#N/A</definedName>
    <definedName name="цу" localSheetId="7" hidden="1">{#N/A,#N/A,TRUE,"Смета на пасс. обор. №1"}</definedName>
    <definedName name="цу" localSheetId="10" hidden="1">{#N/A,#N/A,TRUE,"Смета на пасс. обор. №1"}</definedName>
    <definedName name="цу" localSheetId="3" hidden="1">{#N/A,#N/A,TRUE,"Смета на пасс. обор. №1"}</definedName>
    <definedName name="цу" localSheetId="11" hidden="1">{#N/A,#N/A,TRUE,"Смета на пасс. обор. №1"}</definedName>
    <definedName name="цу" localSheetId="12" hidden="1">{#N/A,#N/A,TRUE,"Смета на пасс. обор. №1"}</definedName>
    <definedName name="цу" hidden="1">{#N/A,#N/A,TRUE,"Смета на пасс. обор. №1"}</definedName>
    <definedName name="цуе" localSheetId="7" hidden="1">{#N/A,#N/A,TRUE,"Смета на пасс. обор. №1"}</definedName>
    <definedName name="цуе" localSheetId="10" hidden="1">{#N/A,#N/A,TRUE,"Смета на пасс. обор. №1"}</definedName>
    <definedName name="цуе" localSheetId="3" hidden="1">{#N/A,#N/A,TRUE,"Смета на пасс. обор. №1"}</definedName>
    <definedName name="цуе" localSheetId="11" hidden="1">{#N/A,#N/A,TRUE,"Смета на пасс. обор. №1"}</definedName>
    <definedName name="цуе" localSheetId="12" hidden="1">{#N/A,#N/A,TRUE,"Смета на пасс. обор. №1"}</definedName>
    <definedName name="цуе" hidden="1">{#N/A,#N/A,TRUE,"Смета на пасс. обор. №1"}</definedName>
    <definedName name="ч" localSheetId="7" hidden="1">{#N/A,#N/A,TRUE,"Смета на пасс. обор. №1"}</definedName>
    <definedName name="ч" localSheetId="10" hidden="1">{#N/A,#N/A,TRUE,"Смета на пасс. обор. №1"}</definedName>
    <definedName name="ч" localSheetId="3" hidden="1">{#N/A,#N/A,TRUE,"Смета на пасс. обор. №1"}</definedName>
    <definedName name="ч" localSheetId="11" hidden="1">{#N/A,#N/A,TRUE,"Смета на пасс. обор. №1"}</definedName>
    <definedName name="ч" localSheetId="12" hidden="1">{#N/A,#N/A,TRUE,"Смета на пасс. обор. №1"}</definedName>
    <definedName name="ч" hidden="1">{#N/A,#N/A,TRUE,"Смета на пасс. обор. №1"}</definedName>
    <definedName name="ча" localSheetId="7" hidden="1">{#N/A,#N/A,TRUE,"Смета на пасс. обор. №1"}</definedName>
    <definedName name="ча" localSheetId="10" hidden="1">{#N/A,#N/A,TRUE,"Смета на пасс. обор. №1"}</definedName>
    <definedName name="ча" localSheetId="3" hidden="1">{#N/A,#N/A,TRUE,"Смета на пасс. обор. №1"}</definedName>
    <definedName name="ча" localSheetId="11" hidden="1">{#N/A,#N/A,TRUE,"Смета на пасс. обор. №1"}</definedName>
    <definedName name="ча" localSheetId="12" hidden="1">{#N/A,#N/A,TRUE,"Смета на пасс. обор. №1"}</definedName>
    <definedName name="ча" hidden="1">{#N/A,#N/A,TRUE,"Смета на пасс. обор. №1"}</definedName>
    <definedName name="черт." localSheetId="6">#REF!</definedName>
    <definedName name="черт." localSheetId="7">#REF!</definedName>
    <definedName name="черт." localSheetId="10">#REF!</definedName>
    <definedName name="черт." localSheetId="13">#REF!</definedName>
    <definedName name="черт." localSheetId="11">#REF!</definedName>
    <definedName name="черт." localSheetId="12">#REF!</definedName>
    <definedName name="черт.">#REF!</definedName>
    <definedName name="ш" localSheetId="7" hidden="1">{#N/A,#N/A,TRUE,"Смета на пасс. обор. №1"}</definedName>
    <definedName name="ш" localSheetId="10" hidden="1">{#N/A,#N/A,TRUE,"Смета на пасс. обор. №1"}</definedName>
    <definedName name="ш" localSheetId="3" hidden="1">{#N/A,#N/A,TRUE,"Смета на пасс. обор. №1"}</definedName>
    <definedName name="ш" localSheetId="11" hidden="1">{#N/A,#N/A,TRUE,"Смета на пасс. обор. №1"}</definedName>
    <definedName name="ш" localSheetId="12" hidden="1">{#N/A,#N/A,TRUE,"Смета на пасс. обор. №1"}</definedName>
    <definedName name="ш" hidden="1">{#N/A,#N/A,TRUE,"Смета на пасс. обор. №1"}</definedName>
    <definedName name="шгнкушгрдаы" localSheetId="6">#REF!</definedName>
    <definedName name="шгнкушгрдаы" localSheetId="7">#REF!</definedName>
    <definedName name="шгнкушгрдаы" localSheetId="10">#REF!</definedName>
    <definedName name="шгнкушгрдаы" localSheetId="13">#REF!</definedName>
    <definedName name="шгнкушгрдаы" localSheetId="11">#REF!</definedName>
    <definedName name="шгнкушгрдаы" localSheetId="12">#REF!</definedName>
    <definedName name="шгнкушгрдаы">#REF!</definedName>
    <definedName name="шгфуждлоэзшщ\ыфтм" localSheetId="6">#REF!</definedName>
    <definedName name="шгфуждлоэзшщ\ыфтм" localSheetId="7">#REF!</definedName>
    <definedName name="шгфуждлоэзшщ\ыфтм" localSheetId="10">#REF!</definedName>
    <definedName name="шгфуждлоэзшщ\ыфтм" localSheetId="13">#REF!</definedName>
    <definedName name="шгфуждлоэзшщ\ыфтм" localSheetId="11">#REF!</definedName>
    <definedName name="шгфуждлоэзшщ\ыфтм" localSheetId="12">#REF!</definedName>
    <definedName name="шгфуждлоэзшщ\ыфтм">#REF!</definedName>
    <definedName name="щз" localSheetId="7" hidden="1">{#N/A,#N/A,TRUE,"Смета на пасс. обор. №1"}</definedName>
    <definedName name="щз" localSheetId="10" hidden="1">{#N/A,#N/A,TRUE,"Смета на пасс. обор. №1"}</definedName>
    <definedName name="щз" localSheetId="3" hidden="1">{#N/A,#N/A,TRUE,"Смета на пасс. обор. №1"}</definedName>
    <definedName name="щз" localSheetId="11" hidden="1">{#N/A,#N/A,TRUE,"Смета на пасс. обор. №1"}</definedName>
    <definedName name="щз" localSheetId="12" hidden="1">{#N/A,#N/A,TRUE,"Смета на пасс. обор. №1"}</definedName>
    <definedName name="щз" hidden="1">{#N/A,#N/A,TRUE,"Смета на пасс. обор. №1"}</definedName>
    <definedName name="ы" localSheetId="7" hidden="1">{#N/A,#N/A,TRUE,"Смета на пасс. обор. №1"}</definedName>
    <definedName name="ы" localSheetId="10" hidden="1">{#N/A,#N/A,TRUE,"Смета на пасс. обор. №1"}</definedName>
    <definedName name="ы" localSheetId="3" hidden="1">{#N/A,#N/A,TRUE,"Смета на пасс. обор. №1"}</definedName>
    <definedName name="ы" localSheetId="11" hidden="1">{#N/A,#N/A,TRUE,"Смета на пасс. обор. №1"}</definedName>
    <definedName name="ы" localSheetId="12" hidden="1">{#N/A,#N/A,TRUE,"Смета на пасс. обор. №1"}</definedName>
    <definedName name="ы" hidden="1">{#N/A,#N/A,TRUE,"Смета на пасс. обор. №1"}</definedName>
    <definedName name="ыва" localSheetId="7" hidden="1">{#N/A,#N/A,TRUE,"Смета на пасс. обор. №1"}</definedName>
    <definedName name="ыва" localSheetId="10" hidden="1">{#N/A,#N/A,TRUE,"Смета на пасс. обор. №1"}</definedName>
    <definedName name="ыва" localSheetId="3" hidden="1">{#N/A,#N/A,TRUE,"Смета на пасс. обор. №1"}</definedName>
    <definedName name="ыва" localSheetId="11" hidden="1">{#N/A,#N/A,TRUE,"Смета на пасс. обор. №1"}</definedName>
    <definedName name="ыва" localSheetId="12" hidden="1">{#N/A,#N/A,TRUE,"Смета на пасс. обор. №1"}</definedName>
    <definedName name="ыва" hidden="1">{#N/A,#N/A,TRUE,"Смета на пасс. обор. №1"}</definedName>
    <definedName name="ыы" localSheetId="6">#REF!</definedName>
    <definedName name="ыы" localSheetId="7">#REF!</definedName>
    <definedName name="ыы" localSheetId="10">#REF!</definedName>
    <definedName name="ыы" localSheetId="13">#REF!</definedName>
    <definedName name="ыы" localSheetId="11">#REF!</definedName>
    <definedName name="ыы" localSheetId="12">#REF!</definedName>
    <definedName name="ыы">#REF!</definedName>
    <definedName name="ыы_1" localSheetId="6">#REF!</definedName>
    <definedName name="ыы_1" localSheetId="7">#REF!</definedName>
    <definedName name="ыы_1" localSheetId="10">#REF!</definedName>
    <definedName name="ыы_1" localSheetId="13">#REF!</definedName>
    <definedName name="ыы_1" localSheetId="11">#REF!</definedName>
    <definedName name="ыы_1" localSheetId="12">#REF!</definedName>
    <definedName name="ыы_1">#REF!</definedName>
    <definedName name="ыы_10" localSheetId="6">#REF!</definedName>
    <definedName name="ыы_10" localSheetId="7">#REF!</definedName>
    <definedName name="ыы_10" localSheetId="10">#REF!</definedName>
    <definedName name="ыы_10" localSheetId="13">#REF!</definedName>
    <definedName name="ыы_10" localSheetId="11">#REF!</definedName>
    <definedName name="ыы_10" localSheetId="12">#REF!</definedName>
    <definedName name="ыы_10">#REF!</definedName>
    <definedName name="ыы_11" localSheetId="6">#REF!</definedName>
    <definedName name="ыы_11" localSheetId="7">#REF!</definedName>
    <definedName name="ыы_11" localSheetId="10">#REF!</definedName>
    <definedName name="ыы_11" localSheetId="13">#REF!</definedName>
    <definedName name="ыы_11" localSheetId="11">#REF!</definedName>
    <definedName name="ыы_11" localSheetId="12">#REF!</definedName>
    <definedName name="ыы_11">#REF!</definedName>
    <definedName name="ыы_12" localSheetId="6">#REF!</definedName>
    <definedName name="ыы_12" localSheetId="7">#REF!</definedName>
    <definedName name="ыы_12" localSheetId="10">#REF!</definedName>
    <definedName name="ыы_12" localSheetId="13">#REF!</definedName>
    <definedName name="ыы_12" localSheetId="11">#REF!</definedName>
    <definedName name="ыы_12" localSheetId="12">#REF!</definedName>
    <definedName name="ыы_12">#REF!</definedName>
    <definedName name="ыы_13" localSheetId="6">#REF!</definedName>
    <definedName name="ыы_13" localSheetId="7">#REF!</definedName>
    <definedName name="ыы_13" localSheetId="10">#REF!</definedName>
    <definedName name="ыы_13" localSheetId="13">#REF!</definedName>
    <definedName name="ыы_13" localSheetId="11">#REF!</definedName>
    <definedName name="ыы_13" localSheetId="12">#REF!</definedName>
    <definedName name="ыы_13">#REF!</definedName>
    <definedName name="ыы_14" localSheetId="6">#REF!</definedName>
    <definedName name="ыы_14" localSheetId="7">#REF!</definedName>
    <definedName name="ыы_14" localSheetId="10">#REF!</definedName>
    <definedName name="ыы_14" localSheetId="13">#REF!</definedName>
    <definedName name="ыы_14" localSheetId="11">#REF!</definedName>
    <definedName name="ыы_14" localSheetId="12">#REF!</definedName>
    <definedName name="ыы_14">#REF!</definedName>
    <definedName name="ыы_15" localSheetId="6">#REF!</definedName>
    <definedName name="ыы_15" localSheetId="7">#REF!</definedName>
    <definedName name="ыы_15" localSheetId="10">#REF!</definedName>
    <definedName name="ыы_15" localSheetId="13">#REF!</definedName>
    <definedName name="ыы_15" localSheetId="11">#REF!</definedName>
    <definedName name="ыы_15" localSheetId="12">#REF!</definedName>
    <definedName name="ыы_15">#REF!</definedName>
    <definedName name="ыы_16" localSheetId="6">#REF!</definedName>
    <definedName name="ыы_16" localSheetId="7">#REF!</definedName>
    <definedName name="ыы_16" localSheetId="10">#REF!</definedName>
    <definedName name="ыы_16" localSheetId="13">#REF!</definedName>
    <definedName name="ыы_16" localSheetId="11">#REF!</definedName>
    <definedName name="ыы_16" localSheetId="12">#REF!</definedName>
    <definedName name="ыы_16">#REF!</definedName>
    <definedName name="ыы_17" localSheetId="6">#REF!</definedName>
    <definedName name="ыы_17" localSheetId="7">#REF!</definedName>
    <definedName name="ыы_17" localSheetId="10">#REF!</definedName>
    <definedName name="ыы_17" localSheetId="13">#REF!</definedName>
    <definedName name="ыы_17" localSheetId="11">#REF!</definedName>
    <definedName name="ыы_17" localSheetId="12">#REF!</definedName>
    <definedName name="ыы_17">#REF!</definedName>
    <definedName name="ыы_18" localSheetId="6">#REF!</definedName>
    <definedName name="ыы_18" localSheetId="7">#REF!</definedName>
    <definedName name="ыы_18" localSheetId="10">#REF!</definedName>
    <definedName name="ыы_18" localSheetId="13">#REF!</definedName>
    <definedName name="ыы_18" localSheetId="11">#REF!</definedName>
    <definedName name="ыы_18" localSheetId="12">#REF!</definedName>
    <definedName name="ыы_18">#REF!</definedName>
    <definedName name="ыы_19" localSheetId="6">#REF!</definedName>
    <definedName name="ыы_19" localSheetId="7">#REF!</definedName>
    <definedName name="ыы_19" localSheetId="10">#REF!</definedName>
    <definedName name="ыы_19" localSheetId="13">#REF!</definedName>
    <definedName name="ыы_19" localSheetId="11">#REF!</definedName>
    <definedName name="ыы_19" localSheetId="12">#REF!</definedName>
    <definedName name="ыы_19">#REF!</definedName>
    <definedName name="ыы_2" localSheetId="6">#REF!</definedName>
    <definedName name="ыы_2" localSheetId="7">#REF!</definedName>
    <definedName name="ыы_2" localSheetId="10">#REF!</definedName>
    <definedName name="ыы_2" localSheetId="13">#REF!</definedName>
    <definedName name="ыы_2" localSheetId="11">#REF!</definedName>
    <definedName name="ыы_2" localSheetId="12">#REF!</definedName>
    <definedName name="ыы_2">#REF!</definedName>
    <definedName name="ыы_20" localSheetId="6">#REF!</definedName>
    <definedName name="ыы_20" localSheetId="7">#REF!</definedName>
    <definedName name="ыы_20" localSheetId="10">#REF!</definedName>
    <definedName name="ыы_20" localSheetId="13">#REF!</definedName>
    <definedName name="ыы_20" localSheetId="11">#REF!</definedName>
    <definedName name="ыы_20" localSheetId="12">#REF!</definedName>
    <definedName name="ыы_20">#REF!</definedName>
    <definedName name="ыы_21" localSheetId="6">#REF!</definedName>
    <definedName name="ыы_21" localSheetId="7">#REF!</definedName>
    <definedName name="ыы_21" localSheetId="10">#REF!</definedName>
    <definedName name="ыы_21" localSheetId="13">#REF!</definedName>
    <definedName name="ыы_21" localSheetId="11">#REF!</definedName>
    <definedName name="ыы_21" localSheetId="12">#REF!</definedName>
    <definedName name="ыы_21">#REF!</definedName>
    <definedName name="ыы_49" localSheetId="6">#REF!</definedName>
    <definedName name="ыы_49" localSheetId="7">#REF!</definedName>
    <definedName name="ыы_49" localSheetId="10">#REF!</definedName>
    <definedName name="ыы_49" localSheetId="13">#REF!</definedName>
    <definedName name="ыы_49" localSheetId="11">#REF!</definedName>
    <definedName name="ыы_49" localSheetId="12">#REF!</definedName>
    <definedName name="ыы_49">#REF!</definedName>
    <definedName name="ыы_50" localSheetId="6">#REF!</definedName>
    <definedName name="ыы_50" localSheetId="7">#REF!</definedName>
    <definedName name="ыы_50" localSheetId="10">#REF!</definedName>
    <definedName name="ыы_50" localSheetId="13">#REF!</definedName>
    <definedName name="ыы_50" localSheetId="11">#REF!</definedName>
    <definedName name="ыы_50" localSheetId="12">#REF!</definedName>
    <definedName name="ыы_50">#REF!</definedName>
    <definedName name="ыы_51" localSheetId="6">#REF!</definedName>
    <definedName name="ыы_51" localSheetId="7">#REF!</definedName>
    <definedName name="ыы_51" localSheetId="10">#REF!</definedName>
    <definedName name="ыы_51" localSheetId="13">#REF!</definedName>
    <definedName name="ыы_51" localSheetId="11">#REF!</definedName>
    <definedName name="ыы_51" localSheetId="12">#REF!</definedName>
    <definedName name="ыы_51">#REF!</definedName>
    <definedName name="ыы_52" localSheetId="6">#REF!</definedName>
    <definedName name="ыы_52" localSheetId="7">#REF!</definedName>
    <definedName name="ыы_52" localSheetId="10">#REF!</definedName>
    <definedName name="ыы_52" localSheetId="13">#REF!</definedName>
    <definedName name="ыы_52" localSheetId="11">#REF!</definedName>
    <definedName name="ыы_52" localSheetId="12">#REF!</definedName>
    <definedName name="ыы_52">#REF!</definedName>
    <definedName name="ыы_53" localSheetId="6">#REF!</definedName>
    <definedName name="ыы_53" localSheetId="7">#REF!</definedName>
    <definedName name="ыы_53" localSheetId="10">#REF!</definedName>
    <definedName name="ыы_53" localSheetId="13">#REF!</definedName>
    <definedName name="ыы_53" localSheetId="11">#REF!</definedName>
    <definedName name="ыы_53" localSheetId="12">#REF!</definedName>
    <definedName name="ыы_53">#REF!</definedName>
    <definedName name="ыы_54" localSheetId="6">#REF!</definedName>
    <definedName name="ыы_54" localSheetId="7">#REF!</definedName>
    <definedName name="ыы_54" localSheetId="10">#REF!</definedName>
    <definedName name="ыы_54" localSheetId="13">#REF!</definedName>
    <definedName name="ыы_54" localSheetId="11">#REF!</definedName>
    <definedName name="ыы_54" localSheetId="12">#REF!</definedName>
    <definedName name="ыы_54">#REF!</definedName>
    <definedName name="ыы_6" localSheetId="6">#REF!</definedName>
    <definedName name="ыы_6" localSheetId="7">#REF!</definedName>
    <definedName name="ыы_6" localSheetId="10">#REF!</definedName>
    <definedName name="ыы_6" localSheetId="13">#REF!</definedName>
    <definedName name="ыы_6" localSheetId="11">#REF!</definedName>
    <definedName name="ыы_6" localSheetId="12">#REF!</definedName>
    <definedName name="ыы_6">#REF!</definedName>
    <definedName name="ыы_7" localSheetId="6">#REF!</definedName>
    <definedName name="ыы_7" localSheetId="7">#REF!</definedName>
    <definedName name="ыы_7" localSheetId="10">#REF!</definedName>
    <definedName name="ыы_7" localSheetId="13">#REF!</definedName>
    <definedName name="ыы_7" localSheetId="11">#REF!</definedName>
    <definedName name="ыы_7" localSheetId="12">#REF!</definedName>
    <definedName name="ыы_7">#REF!</definedName>
    <definedName name="ыы_8" localSheetId="6">#REF!</definedName>
    <definedName name="ыы_8" localSheetId="7">#REF!</definedName>
    <definedName name="ыы_8" localSheetId="10">#REF!</definedName>
    <definedName name="ыы_8" localSheetId="13">#REF!</definedName>
    <definedName name="ыы_8" localSheetId="11">#REF!</definedName>
    <definedName name="ыы_8" localSheetId="12">#REF!</definedName>
    <definedName name="ыы_8">#REF!</definedName>
    <definedName name="ыы_9" localSheetId="6">#REF!</definedName>
    <definedName name="ыы_9" localSheetId="7">#REF!</definedName>
    <definedName name="ыы_9" localSheetId="10">#REF!</definedName>
    <definedName name="ыы_9" localSheetId="13">#REF!</definedName>
    <definedName name="ыы_9" localSheetId="11">#REF!</definedName>
    <definedName name="ыы_9" localSheetId="12">#REF!</definedName>
    <definedName name="ыы_9">#REF!</definedName>
    <definedName name="ььь" localSheetId="6">#REF!</definedName>
    <definedName name="ььь" localSheetId="7">#REF!</definedName>
    <definedName name="ььь" localSheetId="10">#REF!</definedName>
    <definedName name="ььь" localSheetId="13">#REF!</definedName>
    <definedName name="ььь" localSheetId="11">#REF!</definedName>
    <definedName name="ььь" localSheetId="12">#REF!</definedName>
    <definedName name="ььь">#REF!</definedName>
    <definedName name="э1" localSheetId="6">#REF!</definedName>
    <definedName name="э1" localSheetId="7">#REF!</definedName>
    <definedName name="э1" localSheetId="10">#REF!</definedName>
    <definedName name="э1" localSheetId="13">#REF!</definedName>
    <definedName name="э1" localSheetId="11">#REF!</definedName>
    <definedName name="э1" localSheetId="12">#REF!</definedName>
    <definedName name="э1">#REF!</definedName>
    <definedName name="эж" localSheetId="6">#REF!</definedName>
    <definedName name="эж" localSheetId="7">#REF!</definedName>
    <definedName name="эж" localSheetId="10">#REF!</definedName>
    <definedName name="эж" localSheetId="13">#REF!</definedName>
    <definedName name="эж" localSheetId="11">#REF!</definedName>
    <definedName name="эж" localSheetId="12">#REF!</definedName>
    <definedName name="эж">#REF!</definedName>
    <definedName name="эж_1" localSheetId="6">#REF!</definedName>
    <definedName name="эж_1" localSheetId="7">#REF!</definedName>
    <definedName name="эж_1" localSheetId="10">#REF!</definedName>
    <definedName name="эж_1" localSheetId="13">#REF!</definedName>
    <definedName name="эж_1" localSheetId="11">#REF!</definedName>
    <definedName name="эж_1" localSheetId="12">#REF!</definedName>
    <definedName name="эж_1">#REF!</definedName>
    <definedName name="эж_10" localSheetId="6">#REF!</definedName>
    <definedName name="эж_10" localSheetId="7">#REF!</definedName>
    <definedName name="эж_10" localSheetId="10">#REF!</definedName>
    <definedName name="эж_10" localSheetId="13">#REF!</definedName>
    <definedName name="эж_10" localSheetId="11">#REF!</definedName>
    <definedName name="эж_10" localSheetId="12">#REF!</definedName>
    <definedName name="эж_10">#REF!</definedName>
    <definedName name="эж_11" localSheetId="6">#REF!</definedName>
    <definedName name="эж_11" localSheetId="7">#REF!</definedName>
    <definedName name="эж_11" localSheetId="10">#REF!</definedName>
    <definedName name="эж_11" localSheetId="13">#REF!</definedName>
    <definedName name="эж_11" localSheetId="11">#REF!</definedName>
    <definedName name="эж_11" localSheetId="12">#REF!</definedName>
    <definedName name="эж_11">#REF!</definedName>
    <definedName name="эж_12" localSheetId="6">#REF!</definedName>
    <definedName name="эж_12" localSheetId="7">#REF!</definedName>
    <definedName name="эж_12" localSheetId="10">#REF!</definedName>
    <definedName name="эж_12" localSheetId="13">#REF!</definedName>
    <definedName name="эж_12" localSheetId="11">#REF!</definedName>
    <definedName name="эж_12" localSheetId="12">#REF!</definedName>
    <definedName name="эж_12">#REF!</definedName>
    <definedName name="эж_13" localSheetId="6">#REF!</definedName>
    <definedName name="эж_13" localSheetId="7">#REF!</definedName>
    <definedName name="эж_13" localSheetId="10">#REF!</definedName>
    <definedName name="эж_13" localSheetId="13">#REF!</definedName>
    <definedName name="эж_13" localSheetId="11">#REF!</definedName>
    <definedName name="эж_13" localSheetId="12">#REF!</definedName>
    <definedName name="эж_13">#REF!</definedName>
    <definedName name="эж_14" localSheetId="6">#REF!</definedName>
    <definedName name="эж_14" localSheetId="7">#REF!</definedName>
    <definedName name="эж_14" localSheetId="10">#REF!</definedName>
    <definedName name="эж_14" localSheetId="13">#REF!</definedName>
    <definedName name="эж_14" localSheetId="11">#REF!</definedName>
    <definedName name="эж_14" localSheetId="12">#REF!</definedName>
    <definedName name="эж_14">#REF!</definedName>
    <definedName name="эж_15" localSheetId="6">#REF!</definedName>
    <definedName name="эж_15" localSheetId="7">#REF!</definedName>
    <definedName name="эж_15" localSheetId="10">#REF!</definedName>
    <definedName name="эж_15" localSheetId="13">#REF!</definedName>
    <definedName name="эж_15" localSheetId="11">#REF!</definedName>
    <definedName name="эж_15" localSheetId="12">#REF!</definedName>
    <definedName name="эж_15">#REF!</definedName>
    <definedName name="эж_16" localSheetId="6">#REF!</definedName>
    <definedName name="эж_16" localSheetId="7">#REF!</definedName>
    <definedName name="эж_16" localSheetId="10">#REF!</definedName>
    <definedName name="эж_16" localSheetId="13">#REF!</definedName>
    <definedName name="эж_16" localSheetId="11">#REF!</definedName>
    <definedName name="эж_16" localSheetId="12">#REF!</definedName>
    <definedName name="эж_16">#REF!</definedName>
    <definedName name="эж_17" localSheetId="6">#REF!</definedName>
    <definedName name="эж_17" localSheetId="7">#REF!</definedName>
    <definedName name="эж_17" localSheetId="10">#REF!</definedName>
    <definedName name="эж_17" localSheetId="13">#REF!</definedName>
    <definedName name="эж_17" localSheetId="11">#REF!</definedName>
    <definedName name="эж_17" localSheetId="12">#REF!</definedName>
    <definedName name="эж_17">#REF!</definedName>
    <definedName name="эж_18" localSheetId="6">#REF!</definedName>
    <definedName name="эж_18" localSheetId="7">#REF!</definedName>
    <definedName name="эж_18" localSheetId="10">#REF!</definedName>
    <definedName name="эж_18" localSheetId="13">#REF!</definedName>
    <definedName name="эж_18" localSheetId="11">#REF!</definedName>
    <definedName name="эж_18" localSheetId="12">#REF!</definedName>
    <definedName name="эж_18">#REF!</definedName>
    <definedName name="эж_19" localSheetId="6">#REF!</definedName>
    <definedName name="эж_19" localSheetId="7">#REF!</definedName>
    <definedName name="эж_19" localSheetId="10">#REF!</definedName>
    <definedName name="эж_19" localSheetId="13">#REF!</definedName>
    <definedName name="эж_19" localSheetId="11">#REF!</definedName>
    <definedName name="эж_19" localSheetId="12">#REF!</definedName>
    <definedName name="эж_19">#REF!</definedName>
    <definedName name="эж_2" localSheetId="6">#REF!</definedName>
    <definedName name="эж_2" localSheetId="7">#REF!</definedName>
    <definedName name="эж_2" localSheetId="10">#REF!</definedName>
    <definedName name="эж_2" localSheetId="13">#REF!</definedName>
    <definedName name="эж_2" localSheetId="11">#REF!</definedName>
    <definedName name="эж_2" localSheetId="12">#REF!</definedName>
    <definedName name="эж_2">#REF!</definedName>
    <definedName name="эж_20" localSheetId="6">#REF!</definedName>
    <definedName name="эж_20" localSheetId="7">#REF!</definedName>
    <definedName name="эж_20" localSheetId="10">#REF!</definedName>
    <definedName name="эж_20" localSheetId="13">#REF!</definedName>
    <definedName name="эж_20" localSheetId="11">#REF!</definedName>
    <definedName name="эж_20" localSheetId="12">#REF!</definedName>
    <definedName name="эж_20">#REF!</definedName>
    <definedName name="эж_21" localSheetId="6">#REF!</definedName>
    <definedName name="эж_21" localSheetId="7">#REF!</definedName>
    <definedName name="эж_21" localSheetId="10">#REF!</definedName>
    <definedName name="эж_21" localSheetId="13">#REF!</definedName>
    <definedName name="эж_21" localSheetId="11">#REF!</definedName>
    <definedName name="эж_21" localSheetId="12">#REF!</definedName>
    <definedName name="эж_21">#REF!</definedName>
    <definedName name="эж_49" localSheetId="6">#REF!</definedName>
    <definedName name="эж_49" localSheetId="7">#REF!</definedName>
    <definedName name="эж_49" localSheetId="10">#REF!</definedName>
    <definedName name="эж_49" localSheetId="13">#REF!</definedName>
    <definedName name="эж_49" localSheetId="11">#REF!</definedName>
    <definedName name="эж_49" localSheetId="12">#REF!</definedName>
    <definedName name="эж_49">#REF!</definedName>
    <definedName name="эж_50" localSheetId="6">#REF!</definedName>
    <definedName name="эж_50" localSheetId="7">#REF!</definedName>
    <definedName name="эж_50" localSheetId="10">#REF!</definedName>
    <definedName name="эж_50" localSheetId="13">#REF!</definedName>
    <definedName name="эж_50" localSheetId="11">#REF!</definedName>
    <definedName name="эж_50" localSheetId="12">#REF!</definedName>
    <definedName name="эж_50">#REF!</definedName>
    <definedName name="эж_51" localSheetId="6">#REF!</definedName>
    <definedName name="эж_51" localSheetId="7">#REF!</definedName>
    <definedName name="эж_51" localSheetId="10">#REF!</definedName>
    <definedName name="эж_51" localSheetId="13">#REF!</definedName>
    <definedName name="эж_51" localSheetId="11">#REF!</definedName>
    <definedName name="эж_51" localSheetId="12">#REF!</definedName>
    <definedName name="эж_51">#REF!</definedName>
    <definedName name="эж_52" localSheetId="6">#REF!</definedName>
    <definedName name="эж_52" localSheetId="7">#REF!</definedName>
    <definedName name="эж_52" localSheetId="10">#REF!</definedName>
    <definedName name="эж_52" localSheetId="13">#REF!</definedName>
    <definedName name="эж_52" localSheetId="11">#REF!</definedName>
    <definedName name="эж_52" localSheetId="12">#REF!</definedName>
    <definedName name="эж_52">#REF!</definedName>
    <definedName name="эж_53" localSheetId="6">#REF!</definedName>
    <definedName name="эж_53" localSheetId="7">#REF!</definedName>
    <definedName name="эж_53" localSheetId="10">#REF!</definedName>
    <definedName name="эж_53" localSheetId="13">#REF!</definedName>
    <definedName name="эж_53" localSheetId="11">#REF!</definedName>
    <definedName name="эж_53" localSheetId="12">#REF!</definedName>
    <definedName name="эж_53">#REF!</definedName>
    <definedName name="эж_54" localSheetId="6">#REF!</definedName>
    <definedName name="эж_54" localSheetId="7">#REF!</definedName>
    <definedName name="эж_54" localSheetId="10">#REF!</definedName>
    <definedName name="эж_54" localSheetId="13">#REF!</definedName>
    <definedName name="эж_54" localSheetId="11">#REF!</definedName>
    <definedName name="эж_54" localSheetId="12">#REF!</definedName>
    <definedName name="эж_54">#REF!</definedName>
    <definedName name="эж_6" localSheetId="6">#REF!</definedName>
    <definedName name="эж_6" localSheetId="7">#REF!</definedName>
    <definedName name="эж_6" localSheetId="10">#REF!</definedName>
    <definedName name="эж_6" localSheetId="13">#REF!</definedName>
    <definedName name="эж_6" localSheetId="11">#REF!</definedName>
    <definedName name="эж_6" localSheetId="12">#REF!</definedName>
    <definedName name="эж_6">#REF!</definedName>
    <definedName name="эж_7" localSheetId="6">#REF!</definedName>
    <definedName name="эж_7" localSheetId="7">#REF!</definedName>
    <definedName name="эж_7" localSheetId="10">#REF!</definedName>
    <definedName name="эж_7" localSheetId="13">#REF!</definedName>
    <definedName name="эж_7" localSheetId="11">#REF!</definedName>
    <definedName name="эж_7" localSheetId="12">#REF!</definedName>
    <definedName name="эж_7">#REF!</definedName>
    <definedName name="эж_8" localSheetId="6">#REF!</definedName>
    <definedName name="эж_8" localSheetId="7">#REF!</definedName>
    <definedName name="эж_8" localSheetId="10">#REF!</definedName>
    <definedName name="эж_8" localSheetId="13">#REF!</definedName>
    <definedName name="эж_8" localSheetId="11">#REF!</definedName>
    <definedName name="эж_8" localSheetId="12">#REF!</definedName>
    <definedName name="эж_8">#REF!</definedName>
    <definedName name="эж_9" localSheetId="6">#REF!</definedName>
    <definedName name="эж_9" localSheetId="7">#REF!</definedName>
    <definedName name="эж_9" localSheetId="10">#REF!</definedName>
    <definedName name="эж_9" localSheetId="13">#REF!</definedName>
    <definedName name="эж_9" localSheetId="11">#REF!</definedName>
    <definedName name="эж_9" localSheetId="12">#REF!</definedName>
    <definedName name="эж_9">#REF!</definedName>
    <definedName name="эл" localSheetId="7" hidden="1">{#N/A,#N/A,TRUE,"Смета на пасс. обор. №1"}</definedName>
    <definedName name="эл" localSheetId="10" hidden="1">{#N/A,#N/A,TRUE,"Смета на пасс. обор. №1"}</definedName>
    <definedName name="эл" localSheetId="3" hidden="1">{#N/A,#N/A,TRUE,"Смета на пасс. обор. №1"}</definedName>
    <definedName name="эл" localSheetId="11" hidden="1">{#N/A,#N/A,TRUE,"Смета на пасс. обор. №1"}</definedName>
    <definedName name="эл" localSheetId="12" hidden="1">{#N/A,#N/A,TRUE,"Смета на пасс. обор. №1"}</definedName>
    <definedName name="эл" hidden="1">{#N/A,#N/A,TRUE,"Смета на пасс. обор. №1"}</definedName>
    <definedName name="ээ" localSheetId="7" hidden="1">{#N/A,#N/A,TRUE,"Смета на пасс. обор. №1"}</definedName>
    <definedName name="ээ" localSheetId="10" hidden="1">{#N/A,#N/A,TRUE,"Смета на пасс. обор. №1"}</definedName>
    <definedName name="ээ" localSheetId="3" hidden="1">{#N/A,#N/A,TRUE,"Смета на пасс. обор. №1"}</definedName>
    <definedName name="ээ" localSheetId="11" hidden="1">{#N/A,#N/A,TRUE,"Смета на пасс. обор. №1"}</definedName>
    <definedName name="ээ" localSheetId="12" hidden="1">{#N/A,#N/A,TRUE,"Смета на пасс. обор. №1"}</definedName>
    <definedName name="ээ" hidden="1">{#N/A,#N/A,TRUE,"Смета на пасс. обор. №1"}</definedName>
    <definedName name="ю" localSheetId="6">#REF!</definedName>
    <definedName name="ю" localSheetId="7">#REF!</definedName>
    <definedName name="ю" localSheetId="10">#REF!</definedName>
    <definedName name="ю" localSheetId="13">#REF!</definedName>
    <definedName name="ю" localSheetId="11">#REF!</definedName>
    <definedName name="ю" localSheetId="12">#REF!</definedName>
    <definedName name="ю">#REF!</definedName>
    <definedName name="юб" localSheetId="6">#REF!</definedName>
    <definedName name="юб" localSheetId="7">#REF!</definedName>
    <definedName name="юб" localSheetId="10">#REF!</definedName>
    <definedName name="юб" localSheetId="13">#REF!</definedName>
    <definedName name="юб" localSheetId="11">#REF!</definedName>
    <definedName name="юб" localSheetId="12">#REF!</definedName>
    <definedName name="юб">#REF!</definedName>
    <definedName name="юж" localSheetId="7" hidden="1">{#N/A,#N/A,TRUE,"Смета на пасс. обор. №1"}</definedName>
    <definedName name="юж" localSheetId="10" hidden="1">{#N/A,#N/A,TRUE,"Смета на пасс. обор. №1"}</definedName>
    <definedName name="юж" localSheetId="3" hidden="1">{#N/A,#N/A,TRUE,"Смета на пасс. обор. №1"}</definedName>
    <definedName name="юж" localSheetId="11" hidden="1">{#N/A,#N/A,TRUE,"Смета на пасс. обор. №1"}</definedName>
    <definedName name="юж" localSheetId="12" hidden="1">{#N/A,#N/A,TRUE,"Смета на пасс. обор. №1"}</definedName>
    <definedName name="юж" hidden="1">{#N/A,#N/A,TRUE,"Смета на пасс. обор. №1"}</definedName>
    <definedName name="ююю" localSheetId="7" hidden="1">{#N/A,#N/A,TRUE,"Смета на пасс. обор. №1"}</definedName>
    <definedName name="ююю" localSheetId="10" hidden="1">{#N/A,#N/A,TRUE,"Смета на пасс. обор. №1"}</definedName>
    <definedName name="ююю" localSheetId="3" hidden="1">{#N/A,#N/A,TRUE,"Смета на пасс. обор. №1"}</definedName>
    <definedName name="ююю" localSheetId="11" hidden="1">{#N/A,#N/A,TRUE,"Смета на пасс. обор. №1"}</definedName>
    <definedName name="ююю" localSheetId="12" hidden="1">{#N/A,#N/A,TRUE,"Смета на пасс. обор. №1"}</definedName>
    <definedName name="ююю" hidden="1">{#N/A,#N/A,TRUE,"Смета на пасс. обор. №1"}</definedName>
    <definedName name="я" localSheetId="7" hidden="1">{#N/A,#N/A,TRUE,"Смета на пасс. обор. №1"}</definedName>
    <definedName name="я" localSheetId="10" hidden="1">{#N/A,#N/A,TRUE,"Смета на пасс. обор. №1"}</definedName>
    <definedName name="я" localSheetId="3" hidden="1">{#N/A,#N/A,TRUE,"Смета на пасс. обор. №1"}</definedName>
    <definedName name="я" localSheetId="11" hidden="1">{#N/A,#N/A,TRUE,"Смета на пасс. обор. №1"}</definedName>
    <definedName name="я" localSheetId="12" hidden="1">{#N/A,#N/A,TRUE,"Смета на пасс. обор. №1"}</definedName>
    <definedName name="я" hidden="1">{#N/A,#N/A,TRUE,"Смета на пасс. обор. №1"}</definedName>
  </definedNames>
  <calcPr calcId="181029" fullPrecision="0" calcOnSave="0"/>
</workbook>
</file>

<file path=xl/calcChain.xml><?xml version="1.0" encoding="utf-8"?>
<calcChain xmlns="http://schemas.openxmlformats.org/spreadsheetml/2006/main">
  <c r="F9" i="17" l="1"/>
  <c r="F13" i="17" s="1"/>
  <c r="F11" i="17"/>
  <c r="F12" i="17"/>
  <c r="F14" i="17"/>
  <c r="F15" i="17"/>
  <c r="D17" i="17"/>
  <c r="D20" i="17" s="1"/>
  <c r="E17" i="17"/>
  <c r="F17" i="17" s="1"/>
  <c r="F23" i="17" s="1"/>
  <c r="F24" i="17" s="1"/>
  <c r="D18" i="17"/>
  <c r="E18" i="17"/>
  <c r="F33" i="17"/>
  <c r="F37" i="17" s="1"/>
  <c r="G33" i="17"/>
  <c r="F35" i="17"/>
  <c r="F36" i="17"/>
  <c r="D39" i="17"/>
  <c r="G35" i="17" s="1"/>
  <c r="D40" i="17"/>
  <c r="G36" i="17" s="1"/>
  <c r="F41" i="17"/>
  <c r="F42" i="17"/>
  <c r="D44" i="17"/>
  <c r="F44" i="17" s="1"/>
  <c r="D45" i="17"/>
  <c r="F45" i="17" s="1"/>
  <c r="E47" i="17"/>
  <c r="F54" i="17"/>
  <c r="F58" i="17" s="1"/>
  <c r="F56" i="17"/>
  <c r="F57" i="17"/>
  <c r="F59" i="17"/>
  <c r="F60" i="17"/>
  <c r="D62" i="17"/>
  <c r="E62" i="17"/>
  <c r="D63" i="17"/>
  <c r="E63" i="17"/>
  <c r="F73" i="17"/>
  <c r="F77" i="17" s="1"/>
  <c r="F75" i="17"/>
  <c r="F76" i="17"/>
  <c r="D84" i="17"/>
  <c r="E84" i="17"/>
  <c r="F84" i="17"/>
  <c r="F87" i="17"/>
  <c r="F88" i="17" s="1"/>
  <c r="F96" i="17"/>
  <c r="F100" i="17" s="1"/>
  <c r="F98" i="17"/>
  <c r="F99" i="17"/>
  <c r="F101" i="17"/>
  <c r="F102" i="17"/>
  <c r="D104" i="17"/>
  <c r="E104" i="17"/>
  <c r="D105" i="17"/>
  <c r="E105" i="17"/>
  <c r="F112" i="17"/>
  <c r="F116" i="17" s="1"/>
  <c r="F114" i="17"/>
  <c r="F115" i="17"/>
  <c r="F117" i="17"/>
  <c r="F118" i="17"/>
  <c r="D120" i="17"/>
  <c r="E120" i="17"/>
  <c r="D121" i="17"/>
  <c r="E121" i="17"/>
  <c r="G13" i="32"/>
  <c r="G14" i="32"/>
  <c r="G15" i="32"/>
  <c r="E17" i="32"/>
  <c r="E21" i="32"/>
  <c r="G42" i="32"/>
  <c r="G43" i="32" s="1"/>
  <c r="G11" i="34"/>
  <c r="G16" i="34" s="1"/>
  <c r="G17" i="34"/>
  <c r="G18" i="34"/>
  <c r="G138" i="34" s="1"/>
  <c r="G298" i="34" s="1"/>
  <c r="G305" i="34" s="1"/>
  <c r="G22" i="34"/>
  <c r="G23" i="34"/>
  <c r="G25" i="34"/>
  <c r="G26" i="34"/>
  <c r="G35" i="34"/>
  <c r="G41" i="34" s="1"/>
  <c r="G36" i="34"/>
  <c r="G42" i="34" s="1"/>
  <c r="G46" i="34"/>
  <c r="G50" i="34" s="1"/>
  <c r="E47" i="34"/>
  <c r="G47" i="34" s="1"/>
  <c r="G51" i="34" s="1"/>
  <c r="G55" i="34"/>
  <c r="G60" i="34" s="1"/>
  <c r="E56" i="34"/>
  <c r="G56" i="34" s="1"/>
  <c r="G61" i="34" s="1"/>
  <c r="G66" i="34"/>
  <c r="E67" i="34"/>
  <c r="G67" i="34" s="1"/>
  <c r="G70" i="34"/>
  <c r="E71" i="34"/>
  <c r="G71" i="34" s="1"/>
  <c r="G74" i="34"/>
  <c r="E75" i="34"/>
  <c r="G75" i="34" s="1"/>
  <c r="G85" i="34"/>
  <c r="G87" i="34" s="1"/>
  <c r="E86" i="34"/>
  <c r="G86" i="34" s="1"/>
  <c r="G88" i="34" s="1"/>
  <c r="G90" i="34"/>
  <c r="E91" i="34"/>
  <c r="G91" i="34" s="1"/>
  <c r="E95" i="34"/>
  <c r="E99" i="34"/>
  <c r="E100" i="34" s="1"/>
  <c r="G100" i="34" s="1"/>
  <c r="G102" i="34" s="1"/>
  <c r="E104" i="34"/>
  <c r="G104" i="34" s="1"/>
  <c r="F108" i="34"/>
  <c r="E112" i="34"/>
  <c r="E113" i="34" s="1"/>
  <c r="G113" i="34" s="1"/>
  <c r="G118" i="34" s="1"/>
  <c r="F116" i="34"/>
  <c r="E120" i="34"/>
  <c r="E121" i="34" s="1"/>
  <c r="G121" i="34" s="1"/>
  <c r="G123" i="34" s="1"/>
  <c r="D121" i="34"/>
  <c r="G131" i="34"/>
  <c r="G135" i="34" s="1"/>
  <c r="E132" i="34"/>
  <c r="G132" i="34" s="1"/>
  <c r="G136" i="34" s="1"/>
  <c r="G143" i="34"/>
  <c r="G148" i="34" s="1"/>
  <c r="G151" i="34" s="1"/>
  <c r="G152" i="34"/>
  <c r="G153" i="34"/>
  <c r="G157" i="34"/>
  <c r="G158" i="34"/>
  <c r="G160" i="34"/>
  <c r="G161" i="34"/>
  <c r="G170" i="34"/>
  <c r="G176" i="34" s="1"/>
  <c r="G171" i="34"/>
  <c r="G177" i="34" s="1"/>
  <c r="G181" i="34"/>
  <c r="G185" i="34" s="1"/>
  <c r="E182" i="34"/>
  <c r="G182" i="34" s="1"/>
  <c r="G186" i="34" s="1"/>
  <c r="G190" i="34"/>
  <c r="G195" i="34" s="1"/>
  <c r="E191" i="34"/>
  <c r="G191" i="34" s="1"/>
  <c r="G196" i="34" s="1"/>
  <c r="G201" i="34"/>
  <c r="E202" i="34"/>
  <c r="G202" i="34" s="1"/>
  <c r="G205" i="34"/>
  <c r="E206" i="34"/>
  <c r="G206" i="34" s="1"/>
  <c r="G209" i="34"/>
  <c r="E210" i="34"/>
  <c r="G210" i="34" s="1"/>
  <c r="G221" i="34"/>
  <c r="G223" i="34" s="1"/>
  <c r="E222" i="34"/>
  <c r="G222" i="34" s="1"/>
  <c r="G224" i="34" s="1"/>
  <c r="G226" i="34"/>
  <c r="E227" i="34"/>
  <c r="G227" i="34" s="1"/>
  <c r="E231" i="34"/>
  <c r="E235" i="34"/>
  <c r="E236" i="34" s="1"/>
  <c r="G236" i="34" s="1"/>
  <c r="G238" i="34" s="1"/>
  <c r="E240" i="34"/>
  <c r="G240" i="34" s="1"/>
  <c r="F244" i="34"/>
  <c r="E248" i="34"/>
  <c r="E249" i="34" s="1"/>
  <c r="G249" i="34" s="1"/>
  <c r="F252" i="34"/>
  <c r="E256" i="34"/>
  <c r="G256" i="34" s="1"/>
  <c r="G258" i="34" s="1"/>
  <c r="D257" i="34"/>
  <c r="G260" i="34"/>
  <c r="D261" i="34"/>
  <c r="E261" i="34"/>
  <c r="G261" i="34" s="1"/>
  <c r="G264" i="34" s="1"/>
  <c r="G263" i="34"/>
  <c r="G272" i="34"/>
  <c r="G275" i="34" s="1"/>
  <c r="E273" i="34"/>
  <c r="G273" i="34" s="1"/>
  <c r="G276" i="34" s="1"/>
  <c r="G282" i="34"/>
  <c r="G283" i="34"/>
  <c r="G290" i="34"/>
  <c r="G291" i="34" s="1"/>
  <c r="G292" i="34" s="1"/>
  <c r="G15" i="27"/>
  <c r="G16" i="27"/>
  <c r="G17" i="27"/>
  <c r="G20" i="27"/>
  <c r="E21" i="27"/>
  <c r="G21" i="27" s="1"/>
  <c r="G23" i="27"/>
  <c r="E24" i="27"/>
  <c r="G24" i="27" s="1"/>
  <c r="G34" i="27"/>
  <c r="G40" i="27" s="1"/>
  <c r="E35" i="27"/>
  <c r="G35" i="27" s="1"/>
  <c r="G41" i="27" s="1"/>
  <c r="G44" i="27"/>
  <c r="G49" i="27" s="1"/>
  <c r="E45" i="27"/>
  <c r="G45" i="27" s="1"/>
  <c r="G50" i="27" s="1"/>
  <c r="G54" i="27"/>
  <c r="G60" i="27" s="1"/>
  <c r="E55" i="27"/>
  <c r="G55" i="27" s="1"/>
  <c r="G61" i="27" s="1"/>
  <c r="G65" i="27"/>
  <c r="E66" i="27"/>
  <c r="G66" i="27" s="1"/>
  <c r="G69" i="27"/>
  <c r="E70" i="27"/>
  <c r="G70" i="27" s="1"/>
  <c r="G73" i="27"/>
  <c r="E74" i="27"/>
  <c r="G74" i="27" s="1"/>
  <c r="G85" i="27"/>
  <c r="G88" i="27" s="1"/>
  <c r="E86" i="27"/>
  <c r="G86" i="27" s="1"/>
  <c r="G89" i="27" s="1"/>
  <c r="G91" i="27"/>
  <c r="E92" i="27"/>
  <c r="G92" i="27" s="1"/>
  <c r="E96" i="27"/>
  <c r="E101" i="27"/>
  <c r="E102" i="27" s="1"/>
  <c r="G102" i="27" s="1"/>
  <c r="G105" i="27" s="1"/>
  <c r="G107" i="27"/>
  <c r="E108" i="27"/>
  <c r="G108" i="27" s="1"/>
  <c r="F111" i="27"/>
  <c r="E116" i="27"/>
  <c r="E117" i="27" s="1"/>
  <c r="G117" i="27" s="1"/>
  <c r="F120" i="27"/>
  <c r="E125" i="27"/>
  <c r="G125" i="27" s="1"/>
  <c r="G128" i="27" s="1"/>
  <c r="D126" i="27"/>
  <c r="G130" i="27"/>
  <c r="G133" i="27" s="1"/>
  <c r="D131" i="27"/>
  <c r="E131" i="27"/>
  <c r="G131" i="27" s="1"/>
  <c r="G134" i="27" s="1"/>
  <c r="G142" i="27"/>
  <c r="G146" i="27" s="1"/>
  <c r="E143" i="27"/>
  <c r="G143" i="27" s="1"/>
  <c r="G147" i="27" s="1"/>
  <c r="G153" i="27"/>
  <c r="G157" i="27" s="1"/>
  <c r="G154" i="27"/>
  <c r="E158" i="27"/>
  <c r="G162" i="27"/>
  <c r="G169" i="27"/>
  <c r="G170" i="27" s="1"/>
  <c r="G9" i="8"/>
  <c r="G14" i="8" s="1"/>
  <c r="G18" i="8" s="1"/>
  <c r="G19" i="8"/>
  <c r="G20" i="8"/>
  <c r="G24" i="8"/>
  <c r="G25" i="8"/>
  <c r="G27" i="8"/>
  <c r="G28" i="8"/>
  <c r="G38" i="8"/>
  <c r="G44" i="8" s="1"/>
  <c r="G39" i="8"/>
  <c r="G45" i="8" s="1"/>
  <c r="G49" i="8"/>
  <c r="G54" i="8" s="1"/>
  <c r="E50" i="8"/>
  <c r="G50" i="8" s="1"/>
  <c r="G55" i="8" s="1"/>
  <c r="G59" i="8"/>
  <c r="G65" i="8" s="1"/>
  <c r="E60" i="8"/>
  <c r="G60" i="8" s="1"/>
  <c r="G66" i="8" s="1"/>
  <c r="G71" i="8"/>
  <c r="E72" i="8"/>
  <c r="G72" i="8" s="1"/>
  <c r="G75" i="8"/>
  <c r="E76" i="8"/>
  <c r="G76" i="8" s="1"/>
  <c r="G79" i="8"/>
  <c r="E80" i="8"/>
  <c r="G80" i="8" s="1"/>
  <c r="G91" i="8"/>
  <c r="G94" i="8" s="1"/>
  <c r="E92" i="8"/>
  <c r="G92" i="8" s="1"/>
  <c r="G95" i="8" s="1"/>
  <c r="G97" i="8"/>
  <c r="E98" i="8"/>
  <c r="G98" i="8" s="1"/>
  <c r="E102" i="8"/>
  <c r="E107" i="8"/>
  <c r="G107" i="8" s="1"/>
  <c r="G110" i="8" s="1"/>
  <c r="E113" i="8"/>
  <c r="E114" i="8" s="1"/>
  <c r="G114" i="8" s="1"/>
  <c r="F117" i="8"/>
  <c r="E122" i="8"/>
  <c r="E123" i="8" s="1"/>
  <c r="G123" i="8" s="1"/>
  <c r="F126" i="8"/>
  <c r="E131" i="8"/>
  <c r="E132" i="8" s="1"/>
  <c r="G132" i="8" s="1"/>
  <c r="G135" i="8" s="1"/>
  <c r="D132" i="8"/>
  <c r="G136" i="8"/>
  <c r="G139" i="8" s="1"/>
  <c r="D137" i="8"/>
  <c r="E137" i="8"/>
  <c r="G137" i="8" s="1"/>
  <c r="G140" i="8" s="1"/>
  <c r="G148" i="8"/>
  <c r="G152" i="8" s="1"/>
  <c r="E149" i="8"/>
  <c r="G149" i="8" s="1"/>
  <c r="G153" i="8" s="1"/>
  <c r="G159" i="8"/>
  <c r="G160" i="8"/>
  <c r="G167" i="8"/>
  <c r="G168" i="8" s="1"/>
  <c r="H10" i="18"/>
  <c r="I10" i="18"/>
  <c r="J10" i="18"/>
  <c r="K10" i="18"/>
  <c r="F104" i="17" l="1"/>
  <c r="G28" i="34"/>
  <c r="G32" i="34" s="1"/>
  <c r="E20" i="17"/>
  <c r="G129" i="8"/>
  <c r="G75" i="27"/>
  <c r="G81" i="27" s="1"/>
  <c r="G123" i="27"/>
  <c r="E241" i="34"/>
  <c r="G241" i="34" s="1"/>
  <c r="G246" i="34" s="1"/>
  <c r="G233" i="34"/>
  <c r="G162" i="34"/>
  <c r="G166" i="34" s="1"/>
  <c r="G18" i="32"/>
  <c r="G22" i="32" s="1"/>
  <c r="G26" i="32" s="1"/>
  <c r="G31" i="32" s="1"/>
  <c r="G178" i="27"/>
  <c r="L7" i="18" s="1"/>
  <c r="F105" i="17"/>
  <c r="G113" i="27"/>
  <c r="G98" i="27"/>
  <c r="G245" i="34"/>
  <c r="G96" i="34"/>
  <c r="G105" i="8"/>
  <c r="G97" i="34"/>
  <c r="G120" i="8"/>
  <c r="G159" i="27"/>
  <c r="G161" i="27" s="1"/>
  <c r="G114" i="27"/>
  <c r="G99" i="27"/>
  <c r="G254" i="34"/>
  <c r="G211" i="34"/>
  <c r="G217" i="34" s="1"/>
  <c r="G20" i="32"/>
  <c r="G24" i="32" s="1"/>
  <c r="G28" i="32" s="1"/>
  <c r="G33" i="32" s="1"/>
  <c r="G35" i="32" s="1"/>
  <c r="G48" i="32" s="1"/>
  <c r="G52" i="32" s="1"/>
  <c r="G9" i="18" s="1"/>
  <c r="D47" i="17"/>
  <c r="G104" i="8"/>
  <c r="G25" i="27"/>
  <c r="G30" i="27" s="1"/>
  <c r="G232" i="34"/>
  <c r="G112" i="34"/>
  <c r="G117" i="34" s="1"/>
  <c r="F63" i="17"/>
  <c r="F18" i="17"/>
  <c r="G29" i="8"/>
  <c r="G34" i="8" s="1"/>
  <c r="E126" i="27"/>
  <c r="G126" i="27" s="1"/>
  <c r="G129" i="27" s="1"/>
  <c r="G26" i="27"/>
  <c r="G31" i="27" s="1"/>
  <c r="E105" i="34"/>
  <c r="G105" i="34" s="1"/>
  <c r="G110" i="34" s="1"/>
  <c r="G125" i="34" s="1"/>
  <c r="G129" i="34" s="1"/>
  <c r="G17" i="32"/>
  <c r="G21" i="32" s="1"/>
  <c r="G25" i="32" s="1"/>
  <c r="G30" i="8"/>
  <c r="G35" i="8" s="1"/>
  <c r="G163" i="34"/>
  <c r="G167" i="34" s="1"/>
  <c r="G109" i="34"/>
  <c r="G76" i="34"/>
  <c r="G81" i="34" s="1"/>
  <c r="G27" i="34"/>
  <c r="G31" i="34" s="1"/>
  <c r="G44" i="32"/>
  <c r="G45" i="32" s="1"/>
  <c r="F121" i="17"/>
  <c r="G76" i="27"/>
  <c r="G82" i="27" s="1"/>
  <c r="G212" i="34"/>
  <c r="G218" i="34" s="1"/>
  <c r="G122" i="8"/>
  <c r="G128" i="8" s="1"/>
  <c r="E108" i="8"/>
  <c r="G108" i="8" s="1"/>
  <c r="G111" i="8" s="1"/>
  <c r="G82" i="8"/>
  <c r="G88" i="8" s="1"/>
  <c r="G81" i="8"/>
  <c r="G87" i="8" s="1"/>
  <c r="G248" i="34"/>
  <c r="G253" i="34" s="1"/>
  <c r="F120" i="17"/>
  <c r="F62" i="17"/>
  <c r="G293" i="34"/>
  <c r="G297" i="34"/>
  <c r="G304" i="34" s="1"/>
  <c r="L8" i="18" s="1"/>
  <c r="G77" i="34"/>
  <c r="G82" i="34" s="1"/>
  <c r="G176" i="8"/>
  <c r="L6" i="18" s="1"/>
  <c r="G131" i="8"/>
  <c r="G134" i="8" s="1"/>
  <c r="E257" i="34"/>
  <c r="G257" i="34" s="1"/>
  <c r="G259" i="34" s="1"/>
  <c r="G120" i="34"/>
  <c r="G122" i="34" s="1"/>
  <c r="G99" i="34"/>
  <c r="G101" i="34" s="1"/>
  <c r="G19" i="32"/>
  <c r="G23" i="32" s="1"/>
  <c r="G27" i="32" s="1"/>
  <c r="G30" i="32" s="1"/>
  <c r="G113" i="8"/>
  <c r="G119" i="8" s="1"/>
  <c r="G116" i="27"/>
  <c r="G122" i="27" s="1"/>
  <c r="G101" i="27"/>
  <c r="G104" i="27" s="1"/>
  <c r="G235" i="34"/>
  <c r="G237" i="34" s="1"/>
  <c r="F20" i="17"/>
  <c r="G142" i="8" l="1"/>
  <c r="G146" i="8" s="1"/>
  <c r="G155" i="8" s="1"/>
  <c r="G171" i="8" s="1"/>
  <c r="G175" i="8" s="1"/>
  <c r="G6" i="18" s="1"/>
  <c r="G135" i="27"/>
  <c r="G139" i="27" s="1"/>
  <c r="G266" i="34"/>
  <c r="G270" i="34" s="1"/>
  <c r="G136" i="27"/>
  <c r="G140" i="27" s="1"/>
  <c r="G149" i="27" s="1"/>
  <c r="G173" i="27" s="1"/>
  <c r="G177" i="27" s="1"/>
  <c r="G7" i="18" s="1"/>
  <c r="G265" i="34"/>
  <c r="G269" i="34" s="1"/>
  <c r="G277" i="34" s="1"/>
  <c r="G32" i="32"/>
  <c r="G34" i="32" s="1"/>
  <c r="G47" i="32" s="1"/>
  <c r="G49" i="32" s="1"/>
  <c r="G124" i="34"/>
  <c r="G128" i="34" s="1"/>
  <c r="G137" i="34" s="1"/>
  <c r="G295" i="34" s="1"/>
  <c r="G300" i="34" s="1"/>
  <c r="G139" i="34"/>
  <c r="G53" i="32"/>
  <c r="L9" i="18" s="1"/>
  <c r="L10" i="18" s="1"/>
  <c r="G148" i="27"/>
  <c r="G172" i="27" s="1"/>
  <c r="G174" i="27" s="1"/>
  <c r="G175" i="27" s="1"/>
  <c r="G176" i="27" s="1"/>
  <c r="F7" i="18" s="1"/>
  <c r="G278" i="34"/>
  <c r="G141" i="8"/>
  <c r="G145" i="8" s="1"/>
  <c r="G154" i="8" s="1"/>
  <c r="G170" i="8" s="1"/>
  <c r="G172" i="8" s="1"/>
  <c r="G173" i="8" s="1"/>
  <c r="G299" i="34" l="1"/>
  <c r="G306" i="34" s="1"/>
  <c r="G8" i="18" s="1"/>
  <c r="G10" i="18"/>
  <c r="G50" i="32"/>
  <c r="G51" i="32" s="1"/>
  <c r="F9" i="18" s="1"/>
  <c r="G174" i="8"/>
  <c r="F6" i="18" s="1"/>
  <c r="M6" i="18" s="1"/>
  <c r="E7" i="18"/>
  <c r="M7" i="18"/>
  <c r="G301" i="34"/>
  <c r="G302" i="34" s="1"/>
  <c r="F8" i="18" s="1"/>
  <c r="M9" i="18" l="1"/>
  <c r="E9" i="18"/>
  <c r="E6" i="18"/>
  <c r="E8" i="18"/>
  <c r="M8" i="18"/>
  <c r="M10" i="18" s="1"/>
  <c r="F10" i="18"/>
</calcChain>
</file>

<file path=xl/sharedStrings.xml><?xml version="1.0" encoding="utf-8"?>
<sst xmlns="http://schemas.openxmlformats.org/spreadsheetml/2006/main" count="2079" uniqueCount="779">
  <si>
    <r>
      <rPr>
        <sz val="12"/>
        <rFont val="Times New Roman"/>
        <family val="1"/>
      </rPr>
      <t>Виды затрат</t>
    </r>
  </si>
  <si>
    <r>
      <rPr>
        <sz val="10"/>
        <rFont val="Times New Roman"/>
        <family val="1"/>
      </rPr>
      <t>Стоимость капитального строительства, тыс.руб.</t>
    </r>
  </si>
  <si>
    <r>
      <rPr>
        <u/>
        <sz val="10"/>
        <rFont val="Times New Roman"/>
        <family val="1"/>
      </rPr>
      <t> В ценах 2000 года</t>
    </r>
    <r>
      <rPr>
        <sz val="10"/>
        <rFont val="Times New Roman"/>
        <family val="1"/>
      </rPr>
      <t xml:space="preserve"> В текущих  ценах по состоянию на июнь 2018</t>
    </r>
  </si>
  <si>
    <r>
      <rPr>
        <sz val="10"/>
        <rFont val="Times New Roman"/>
        <family val="1"/>
      </rPr>
      <t>Здание школы</t>
    </r>
  </si>
  <si>
    <r>
      <rPr>
        <sz val="10"/>
        <rFont val="Times New Roman"/>
        <family val="1"/>
      </rPr>
      <t xml:space="preserve">Наружные сети и
</t>
    </r>
    <r>
      <rPr>
        <sz val="10"/>
        <rFont val="Times New Roman"/>
        <family val="1"/>
      </rPr>
      <t>благоустройство</t>
    </r>
  </si>
  <si>
    <r>
      <rPr>
        <u/>
        <sz val="10"/>
        <rFont val="Times New Roman"/>
        <family val="1"/>
      </rPr>
      <t> В ценах 2000 года</t>
    </r>
    <r>
      <rPr>
        <sz val="10"/>
        <rFont val="Times New Roman"/>
        <family val="1"/>
      </rPr>
      <t xml:space="preserve"> В текущих  ценах по состоянию на
</t>
    </r>
    <r>
      <rPr>
        <sz val="10"/>
        <rFont val="Times New Roman"/>
        <family val="1"/>
      </rPr>
      <t>июнь 2018</t>
    </r>
  </si>
  <si>
    <r>
      <rPr>
        <sz val="12"/>
        <rFont val="Times New Roman"/>
        <family val="1"/>
      </rPr>
      <t>Общая стоимость, в том числе:</t>
    </r>
  </si>
  <si>
    <r>
      <rPr>
        <u/>
        <sz val="10"/>
        <rFont val="Times New Roman"/>
        <family val="1"/>
      </rPr>
      <t>72 218,54</t>
    </r>
  </si>
  <si>
    <r>
      <rPr>
        <u/>
        <sz val="10"/>
        <rFont val="Times New Roman"/>
        <family val="1"/>
      </rPr>
      <t>64 573,87</t>
    </r>
  </si>
  <si>
    <r>
      <rPr>
        <u/>
        <sz val="10"/>
        <rFont val="Times New Roman"/>
        <family val="1"/>
      </rPr>
      <t>7 644,67</t>
    </r>
  </si>
  <si>
    <r>
      <rPr>
        <sz val="10"/>
        <rFont val="Times New Roman"/>
        <family val="1"/>
      </rPr>
      <t>404 105,54</t>
    </r>
  </si>
  <si>
    <r>
      <rPr>
        <sz val="10"/>
        <rFont val="Times New Roman"/>
        <family val="1"/>
      </rPr>
      <t>354 593,10</t>
    </r>
  </si>
  <si>
    <r>
      <rPr>
        <sz val="10"/>
        <rFont val="Times New Roman"/>
        <family val="1"/>
      </rPr>
      <t>49 512,44</t>
    </r>
  </si>
  <si>
    <r>
      <rPr>
        <sz val="12"/>
        <rFont val="Times New Roman"/>
        <family val="1"/>
      </rPr>
      <t>Строительно-монтажные работы</t>
    </r>
  </si>
  <si>
    <r>
      <rPr>
        <u/>
        <sz val="10"/>
        <rFont val="Times New Roman"/>
        <family val="1"/>
      </rPr>
      <t>47 074,26</t>
    </r>
  </si>
  <si>
    <r>
      <rPr>
        <u/>
        <sz val="10"/>
        <rFont val="Times New Roman"/>
        <family val="1"/>
      </rPr>
      <t>39 569,77</t>
    </r>
  </si>
  <si>
    <r>
      <rPr>
        <u/>
        <sz val="10"/>
        <rFont val="Times New Roman"/>
        <family val="1"/>
      </rPr>
      <t>7 504,49</t>
    </r>
  </si>
  <si>
    <r>
      <rPr>
        <sz val="10"/>
        <rFont val="Times New Roman"/>
        <family val="1"/>
      </rPr>
      <t>309 769,08</t>
    </r>
  </si>
  <si>
    <r>
      <rPr>
        <sz val="10"/>
        <rFont val="Times New Roman"/>
        <family val="1"/>
      </rPr>
      <t>261 162,19</t>
    </r>
  </si>
  <si>
    <r>
      <rPr>
        <sz val="10"/>
        <rFont val="Times New Roman"/>
        <family val="1"/>
      </rPr>
      <t>48 606,89</t>
    </r>
  </si>
  <si>
    <r>
      <rPr>
        <sz val="12"/>
        <rFont val="Times New Roman"/>
        <family val="1"/>
      </rPr>
      <t>Оборудование</t>
    </r>
  </si>
  <si>
    <r>
      <rPr>
        <u/>
        <sz val="10"/>
        <rFont val="Times New Roman"/>
        <family val="1"/>
      </rPr>
      <t>21 775,25</t>
    </r>
  </si>
  <si>
    <r>
      <rPr>
        <sz val="10"/>
        <rFont val="Times New Roman"/>
        <family val="1"/>
      </rPr>
      <t>77 123,69</t>
    </r>
  </si>
  <si>
    <r>
      <rPr>
        <sz val="12"/>
        <rFont val="Times New Roman"/>
        <family val="1"/>
      </rPr>
      <t>Прочие затраты</t>
    </r>
  </si>
  <si>
    <r>
      <rPr>
        <u/>
        <sz val="10"/>
        <rFont val="Times New Roman"/>
        <family val="1"/>
      </rPr>
      <t>3 369,03</t>
    </r>
  </si>
  <si>
    <r>
      <rPr>
        <u/>
        <sz val="10"/>
        <rFont val="Times New Roman"/>
        <family val="1"/>
      </rPr>
      <t>3 228,85</t>
    </r>
  </si>
  <si>
    <r>
      <rPr>
        <sz val="10"/>
        <rFont val="Times New Roman"/>
        <family val="1"/>
      </rPr>
      <t>17 212,77</t>
    </r>
  </si>
  <si>
    <r>
      <rPr>
        <sz val="10"/>
        <rFont val="Times New Roman"/>
        <family val="1"/>
      </rPr>
      <t>16 307,22</t>
    </r>
  </si>
  <si>
    <r>
      <rPr>
        <sz val="10"/>
        <rFont val="Times New Roman"/>
        <family val="1"/>
      </rPr>
      <t>В том числе ПИР*</t>
    </r>
  </si>
  <si>
    <r>
      <rPr>
        <u/>
        <sz val="10"/>
        <rFont val="Times New Roman"/>
        <family val="1"/>
      </rPr>
      <t>(2 480,42)</t>
    </r>
  </si>
  <si>
    <r>
      <rPr>
        <sz val="10"/>
        <rFont val="Times New Roman"/>
        <family val="1"/>
      </rPr>
      <t>(9 500,00)</t>
    </r>
  </si>
  <si>
    <r>
      <rPr>
        <sz val="12"/>
        <rFont val="Times New Roman"/>
        <family val="1"/>
      </rPr>
      <t xml:space="preserve">Кроме того, НДС 18% (без учета
</t>
    </r>
    <r>
      <rPr>
        <sz val="12"/>
        <rFont val="Times New Roman"/>
        <family val="1"/>
      </rPr>
      <t>затрат на ПИР)</t>
    </r>
  </si>
  <si>
    <r>
      <rPr>
        <sz val="10"/>
        <rFont val="Times New Roman"/>
        <family val="1"/>
      </rPr>
      <t>71 152,63</t>
    </r>
  </si>
  <si>
    <r>
      <rPr>
        <sz val="10"/>
        <rFont val="Times New Roman"/>
        <family val="1"/>
      </rPr>
      <t>62 240,39</t>
    </r>
  </si>
  <si>
    <r>
      <rPr>
        <sz val="10"/>
        <rFont val="Times New Roman"/>
        <family val="1"/>
      </rPr>
      <t>8 912,24</t>
    </r>
  </si>
  <si>
    <r>
      <rPr>
        <sz val="10"/>
        <rFont val="Times New Roman"/>
        <family val="1"/>
      </rPr>
      <t>475 258,17</t>
    </r>
  </si>
  <si>
    <r>
      <rPr>
        <sz val="10"/>
        <rFont val="Times New Roman"/>
        <family val="1"/>
      </rPr>
      <t>416 833,49</t>
    </r>
  </si>
  <si>
    <r>
      <rPr>
        <sz val="10"/>
        <rFont val="Times New Roman"/>
        <family val="1"/>
      </rPr>
      <t>58 424,68</t>
    </r>
  </si>
  <si>
    <r>
      <rPr>
        <sz val="10"/>
        <rFont val="Times New Roman"/>
        <family val="1"/>
      </rPr>
      <t xml:space="preserve">Кроме того, затраты на техн. присоедине-
</t>
    </r>
    <r>
      <rPr>
        <sz val="10"/>
        <rFont val="Times New Roman"/>
        <family val="1"/>
      </rPr>
      <t>ние к эл. сетям в тек. ценах (дог. №В8-18- 302-9256 (908099) от 27.12. 2017г.).</t>
    </r>
  </si>
  <si>
    <r>
      <rPr>
        <sz val="10"/>
        <rFont val="Times New Roman"/>
        <family val="1"/>
      </rPr>
      <t>5 142,10</t>
    </r>
  </si>
  <si>
    <r>
      <rPr>
        <sz val="12"/>
        <rFont val="Times New Roman"/>
        <family val="1"/>
      </rPr>
      <t xml:space="preserve">Итого с технологическим
</t>
    </r>
    <r>
      <rPr>
        <sz val="12"/>
        <rFont val="Times New Roman"/>
        <family val="1"/>
      </rPr>
      <t>присоединением с НДС</t>
    </r>
  </si>
  <si>
    <r>
      <rPr>
        <sz val="10"/>
        <rFont val="Times New Roman"/>
        <family val="1"/>
      </rPr>
      <t>480 400,27</t>
    </r>
  </si>
  <si>
    <r>
      <rPr>
        <sz val="10"/>
        <rFont val="Times New Roman"/>
        <family val="1"/>
      </rPr>
      <t>421 975,59</t>
    </r>
  </si>
  <si>
    <r>
      <rPr>
        <sz val="12"/>
        <rFont val="Times New Roman"/>
        <family val="1"/>
      </rPr>
      <t>Строительный объем здания, м3</t>
    </r>
  </si>
  <si>
    <r>
      <rPr>
        <sz val="12"/>
        <rFont val="Calibri"/>
        <family val="2"/>
      </rPr>
      <t>33 524,29</t>
    </r>
  </si>
  <si>
    <r>
      <rPr>
        <sz val="12"/>
        <rFont val="Times New Roman"/>
        <family val="1"/>
      </rPr>
      <t xml:space="preserve">Стоимость 1 м3 строительного
</t>
    </r>
    <r>
      <rPr>
        <sz val="12"/>
        <rFont val="Times New Roman"/>
        <family val="1"/>
      </rPr>
      <t>объема здания от СМР, руб.</t>
    </r>
  </si>
  <si>
    <r>
      <rPr>
        <u/>
        <sz val="10"/>
        <rFont val="Times New Roman"/>
        <family val="1"/>
      </rPr>
      <t>1 404,18</t>
    </r>
  </si>
  <si>
    <r>
      <rPr>
        <u/>
        <sz val="10"/>
        <rFont val="Times New Roman"/>
        <family val="1"/>
      </rPr>
      <t>1 180,33</t>
    </r>
  </si>
  <si>
    <r>
      <rPr>
        <sz val="10"/>
        <rFont val="Times New Roman"/>
        <family val="1"/>
      </rPr>
      <t>9 240,14</t>
    </r>
  </si>
  <si>
    <r>
      <rPr>
        <sz val="10"/>
        <rFont val="Times New Roman"/>
        <family val="1"/>
      </rPr>
      <t>7 790,23</t>
    </r>
  </si>
  <si>
    <r>
      <rPr>
        <sz val="12"/>
        <rFont val="Times New Roman"/>
        <family val="1"/>
      </rPr>
      <t>Вместимость, мест</t>
    </r>
  </si>
  <si>
    <r>
      <rPr>
        <sz val="12"/>
        <rFont val="Times New Roman"/>
        <family val="1"/>
      </rPr>
      <t xml:space="preserve">Стоимость 1 места от капитальных
</t>
    </r>
    <r>
      <rPr>
        <sz val="12"/>
        <rFont val="Times New Roman"/>
        <family val="1"/>
      </rPr>
      <t>вложений, тыс. руб.</t>
    </r>
  </si>
  <si>
    <r>
      <rPr>
        <u/>
        <sz val="10"/>
        <rFont val="Times New Roman"/>
        <family val="1"/>
      </rPr>
      <t> 468,95 (без НДС)</t>
    </r>
  </si>
  <si>
    <r>
      <rPr>
        <u/>
        <sz val="10"/>
        <rFont val="Times New Roman"/>
        <family val="1"/>
      </rPr>
      <t> 419,31 (без НДС)</t>
    </r>
  </si>
  <si>
    <r>
      <rPr>
        <sz val="10"/>
        <rFont val="Times New Roman"/>
        <family val="1"/>
      </rPr>
      <t>3 086,09 (с НДС)</t>
    </r>
  </si>
  <si>
    <r>
      <rPr>
        <sz val="10"/>
        <rFont val="Times New Roman"/>
        <family val="1"/>
      </rPr>
      <t>2 706,71 (с НДС)</t>
    </r>
  </si>
  <si>
    <r>
      <rPr>
        <sz val="10"/>
        <rFont val="Times New Roman"/>
        <family val="1"/>
      </rPr>
      <t>*стоимость проектно-изыскательских работ приведена без учета резерва средств на непредвиденные работы  и  затраты  и  НДС  и  включает  затраты  на  проведение  экспертизы  и  проверки  достоверности определения сметной стоимости.</t>
    </r>
  </si>
  <si>
    <r>
      <rPr>
        <b/>
        <sz val="12"/>
        <rFont val="Times New Roman"/>
        <family val="1"/>
      </rPr>
      <t xml:space="preserve">2.6.   Сведения  о  превышении  сметной  стоимости  строительства,  реконструкции, капитального  ремонта,  объектов  капитального  строительства  над  предполагаемой (предельной)     стоимостью     строительства,     рассчитанной     с     использованием укрупненных    нормативов    цены    строительства,    либо    о    превышении    цены строительства    объектов,    аналогичных    по    назначению,    проектной    мощности, природным  и  иным  условиям  территории,  на  которой  планируется  осуществлять строительство:
</t>
    </r>
    <r>
      <rPr>
        <sz val="12"/>
        <rFont val="Times New Roman"/>
        <family val="1"/>
      </rPr>
      <t xml:space="preserve">Сравнение сметной стоимости строительства объектов капитального строительства с предполагаемой (предельной) стоимостью строительства, рассчитанной с использованием укрупненных  нормативов  цены  строительства  не  производилось  в  связи  с  тем,  что,  в соответствии с письмом Администрации г.о. Луховицы Московской области от 01.11.2018
</t>
    </r>
    <r>
      <rPr>
        <sz val="12"/>
        <rFont val="Times New Roman"/>
        <family val="1"/>
      </rPr>
      <t xml:space="preserve">№149-01   Исх-3806,   данный   объект   не   будет   функционировать   как   самостоятельное образовательное  учреждение  и  будет  входить  в  общеобразовательный  комплекс  МБОУ
</t>
    </r>
    <r>
      <rPr>
        <sz val="12"/>
        <rFont val="Times New Roman"/>
        <family val="1"/>
      </rPr>
      <t xml:space="preserve">«Газопроводская средняя общеобразовательная школа», состоящий из нескольких зданий и   предназначенный   для   дошкольного,   начального,   среднего   и   старшего   школьного
</t>
    </r>
    <r>
      <rPr>
        <sz val="12"/>
        <rFont val="Times New Roman"/>
        <family val="1"/>
      </rPr>
      <t>образования.</t>
    </r>
  </si>
  <si>
    <r>
      <rPr>
        <b/>
        <sz val="14"/>
        <rFont val="Times New Roman"/>
        <family val="1"/>
      </rPr>
      <t xml:space="preserve">3.  Выводы по результатам проверки сметной стоимости
</t>
    </r>
    <r>
      <rPr>
        <b/>
        <sz val="12"/>
        <rFont val="Times New Roman"/>
        <family val="1"/>
      </rPr>
      <t xml:space="preserve">3.1.   Выводы  о  соответствии  (несоответствии)  расчетов,  содержащихся  в  сметной документации,    сметным    нормативам    (в    том    числе    сметным    нормативам, определяющим  потребность  в  финансовых  ресурсах,  необходимых  для  создания единицы  мощности  строительной  продукции),  включенным  в  федеральный  реестр сметных нормативов, подлежащих применению при определении сметной стоимости строительства,   реконструкции,    капитального    ремонта    объектов   капитального строительства,   физическим   объемам   работ,   конструктивным,   организационно- технологическим и другим решениям, предусмотренным проектной документацией:
</t>
    </r>
    <r>
      <rPr>
        <sz val="12"/>
        <rFont val="Times New Roman"/>
        <family val="1"/>
      </rPr>
      <t xml:space="preserve">Сметные расчёты, содержащиеся в  сметной документации, соответствуют сметным нормативам,   включенным   в   федеральный   реестр   сметных   нормативов,   подлежащих применению    при    определении    сметной    стоимости    строительства,    реконструкции, капитального ремонта объектов капитального строительства, физическим объёмам работ, конструктивным,         организационно-технологическим         и         другим         решениям,
</t>
    </r>
    <r>
      <rPr>
        <sz val="12"/>
        <rFont val="Times New Roman"/>
        <family val="1"/>
      </rPr>
      <t>предусмотренным проектной документацией.</t>
    </r>
  </si>
  <si>
    <r>
      <rPr>
        <b/>
        <sz val="12"/>
        <rFont val="Times New Roman"/>
        <family val="1"/>
      </rPr>
      <t xml:space="preserve">3.2.   Выводы  о  соответствии  (несоответствии)  расчетов,  содержащихся  в  сметной документации,      на      соответствие      предполагаемой      (предельной)      стоимости строительства, рассчитанной на основе документально подтвержденных сведений о проектах-аналогах:
</t>
    </r>
    <r>
      <rPr>
        <sz val="12"/>
        <rFont val="Times New Roman"/>
        <family val="1"/>
      </rPr>
      <t>Не установлено.</t>
    </r>
  </si>
  <si>
    <r>
      <rPr>
        <b/>
        <sz val="12"/>
        <rFont val="Times New Roman"/>
        <family val="1"/>
      </rPr>
      <t xml:space="preserve">3.3.   Выводы о достоверности или недостоверности определения сметной стоимости объекта капитального строительства:
</t>
    </r>
    <r>
      <rPr>
        <sz val="12"/>
        <rFont val="Times New Roman"/>
        <family val="1"/>
      </rPr>
      <t>Сметная стоимость объекта капитального строительства определена достоверно.</t>
    </r>
  </si>
  <si>
    <r>
      <rPr>
        <b/>
        <sz val="12"/>
        <rFont val="Times New Roman"/>
        <family val="1"/>
      </rPr>
      <t>Начальник отдела ЭСД и ПОС</t>
    </r>
  </si>
  <si>
    <r>
      <rPr>
        <b/>
        <sz val="12"/>
        <rFont val="Times New Roman"/>
        <family val="1"/>
      </rPr>
      <t>А.М. Бахмутов</t>
    </r>
  </si>
  <si>
    <r>
      <rPr>
        <b/>
        <sz val="12"/>
        <rFont val="Times New Roman"/>
        <family val="1"/>
      </rPr>
      <t>Главный специалист отдела ЭСД и ПОС</t>
    </r>
  </si>
  <si>
    <r>
      <rPr>
        <b/>
        <sz val="12"/>
        <rFont val="Times New Roman"/>
        <family val="1"/>
      </rPr>
      <t>О.А. Буторин</t>
    </r>
  </si>
  <si>
    <t>2.1</t>
  </si>
  <si>
    <t>ПИР</t>
  </si>
  <si>
    <t>Прогноз индексов - дефляторов и индексов цен производителей Минэкономразвития</t>
  </si>
  <si>
    <t>Расчет № 1. Определение расчетных показателей</t>
  </si>
  <si>
    <t>Показатели по НЦС</t>
  </si>
  <si>
    <t>Школы на 800 мест (а)</t>
  </si>
  <si>
    <t>Школы на 1100  мест (с)</t>
  </si>
  <si>
    <t>табл.03-02-001-02 -</t>
  </si>
  <si>
    <t xml:space="preserve">табл. 03-02-001-03 </t>
  </si>
  <si>
    <t>а</t>
  </si>
  <si>
    <t>с</t>
  </si>
  <si>
    <t>в</t>
  </si>
  <si>
    <t>1.</t>
  </si>
  <si>
    <t>Стоимость строительства объекта</t>
  </si>
  <si>
    <t>2.</t>
  </si>
  <si>
    <t>2.1.</t>
  </si>
  <si>
    <t>стоимость ПИР</t>
  </si>
  <si>
    <t>2.2.</t>
  </si>
  <si>
    <t>стоимость технологического оборудования</t>
  </si>
  <si>
    <t>3.</t>
  </si>
  <si>
    <t>Стоимость строительства на принятую единицу измерения</t>
  </si>
  <si>
    <t>4.</t>
  </si>
  <si>
    <t>Стоимость, приведенная на 1 м2 здания</t>
  </si>
  <si>
    <t>5.</t>
  </si>
  <si>
    <t>Стоимость, приведенная на 1 м3 здания</t>
  </si>
  <si>
    <t>6.</t>
  </si>
  <si>
    <t>Стоимость возведения фундаментов</t>
  </si>
  <si>
    <t>Площадь здания, м2</t>
  </si>
  <si>
    <t>Объем здания, м3</t>
  </si>
  <si>
    <t>Площадь, приведенная к расчетному параметру, м2</t>
  </si>
  <si>
    <t xml:space="preserve">Добавляемые </t>
  </si>
  <si>
    <t>Подвал, м2</t>
  </si>
  <si>
    <t>Подвал, м3</t>
  </si>
  <si>
    <t>1225 мест с двумя бассейнами</t>
  </si>
  <si>
    <t>табл.03-02-002-01</t>
  </si>
  <si>
    <t>Школы на 1200  мест (с)</t>
  </si>
  <si>
    <t>табл.16-01-002-04</t>
  </si>
  <si>
    <t xml:space="preserve">16-01-002-05 </t>
  </si>
  <si>
    <t>МАФ</t>
  </si>
  <si>
    <t>Школы на 550 мест (а)</t>
  </si>
  <si>
    <t>Школы на 800 мест (с)</t>
  </si>
  <si>
    <t>табл.03-02-001-01 -</t>
  </si>
  <si>
    <t xml:space="preserve">табл. 03-02-001-02 </t>
  </si>
  <si>
    <t>табл.16-01-002-03</t>
  </si>
  <si>
    <t>Школы на 100 мест (а)</t>
  </si>
  <si>
    <t>Школы на 400 мест (а)</t>
  </si>
  <si>
    <t>табл.16-01-002-01</t>
  </si>
  <si>
    <t>табл.16-01-002-02</t>
  </si>
  <si>
    <t>расчет по объекту аналогу</t>
  </si>
  <si>
    <t>2.2</t>
  </si>
  <si>
    <t>Школа с реализацией программ дошкольного образования (90/40)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</si>
  <si>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</si>
  <si>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</si>
  <si>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</si>
  <si>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</si>
  <si>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</si>
  <si>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</si>
  <si>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</si>
  <si>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</si>
  <si>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</si>
  <si>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</si>
  <si>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</si>
  <si>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</si>
  <si>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1'!A1</t>
  </si>
  <si>
    <t>ОПЗ!A1</t>
  </si>
  <si>
    <t>СР!A1</t>
  </si>
  <si>
    <t>2'!A1</t>
  </si>
  <si>
    <t>3'!A1</t>
  </si>
  <si>
    <t>4'!A1</t>
  </si>
  <si>
    <t>5'!A1</t>
  </si>
  <si>
    <t>6'!A1</t>
  </si>
  <si>
    <t>7'!A1</t>
  </si>
  <si>
    <t>8'!A1</t>
  </si>
  <si>
    <t>9'!A1</t>
  </si>
  <si>
    <t>10'!A1</t>
  </si>
  <si>
    <t>11'!A1</t>
  </si>
  <si>
    <t>12'!A1</t>
  </si>
  <si>
    <t>Школа на 600 мест г.Сыктывкар Республики Коми</t>
  </si>
  <si>
    <t>1.1.2.</t>
  </si>
  <si>
    <t xml:space="preserve">Исключить </t>
  </si>
  <si>
    <t xml:space="preserve"> -  стоимость технологического оборудования</t>
  </si>
  <si>
    <t>1.1.3.</t>
  </si>
  <si>
    <t>входит в функциональное оснащение согл.  Приказу Минпросвещения от 03.09.2019 г. № 465</t>
  </si>
  <si>
    <t xml:space="preserve"> «Школа на 600 мест г.Сыктывкар Республики Коми, ЗУ: неразграниченная территория кадастрового квартала 11:05:0105003 площадью 2,5га»</t>
  </si>
  <si>
    <t xml:space="preserve">внутриплощадочные сети </t>
  </si>
  <si>
    <t>Технологическое присоединение (внеплощадочные сети)</t>
  </si>
  <si>
    <t>Средняя общеобразовательная школа на 400 мест в г.Ухта"</t>
  </si>
  <si>
    <t xml:space="preserve"> «Средняя общеобразовательная школа на 400 мест в г.Ухта", ЗУ (кадастровый номер в исходных данных отсутствует) площадью 1,51 га»</t>
  </si>
  <si>
    <t>Школа на 400 мест</t>
  </si>
  <si>
    <t>Положительное заключение по проверке сметной стоимости
№ 11 - 1 - 4 - 0024 - 17</t>
  </si>
  <si>
    <t>2.1.2</t>
  </si>
  <si>
    <t>2.1.1</t>
  </si>
  <si>
    <t xml:space="preserve">Исключить технологическое оборудование </t>
  </si>
  <si>
    <t>входит в функциональное оснащение согл.  Приказу Минпросвещения от 03.09.2019 г. № 466</t>
  </si>
  <si>
    <t>2.1.3</t>
  </si>
  <si>
    <t>Сметный расчет 2.1</t>
  </si>
  <si>
    <t>Форма 2п</t>
  </si>
  <si>
    <t>Приложение к</t>
  </si>
  <si>
    <t>(договору, дополнительному соглашению)</t>
  </si>
  <si>
    <t>на проектные (изыскательские)  работы</t>
  </si>
  <si>
    <t>Наименование предприятия, здания, сооружения, стадии проектирования, этапа, вида проектных</t>
  </si>
  <si>
    <t>Итого по расчету: 15 241 313,00 руб.</t>
  </si>
  <si>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</si>
  <si>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</si>
  <si>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</si>
  <si>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</si>
  <si>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
руб.</t>
  </si>
  <si>
    <t>Раздел 1. СБЦП "Объекты жилищно-гражданского строительства (2010)"</t>
  </si>
  <si>
    <t>Общеобразовательная школа</t>
  </si>
  <si>
    <t xml:space="preserve">Общеобразовательные школы, лицеи, гимназии, специализированные школы, 8300(1 м2) </t>
  </si>
  <si>
    <t xml:space="preserve">СБЦП "Объекты жилищно-гражданского строительства (2010)" табл.12 п.3
(СБЦП03-12-3) </t>
  </si>
  <si>
    <t>(452020+150*8300)*4,27
(A+B*X)*Кинф</t>
  </si>
  <si>
    <t>7 246 275,00</t>
  </si>
  <si>
    <t>Письмо Минстроя России от 09.12. 2019 г. N 46999-ДВ/09 Индекс на IV квартал 2019 года;</t>
  </si>
  <si>
    <t>Кинф=4,27;</t>
  </si>
  <si>
    <t xml:space="preserve"> </t>
  </si>
  <si>
    <t>Итого "Коэфф. относительной стоимости"</t>
  </si>
  <si>
    <t>Котн=100%</t>
  </si>
  <si>
    <t xml:space="preserve">Спортивный корпус с залом размерами: 30х18 м, 1(спорт-корпус) </t>
  </si>
  <si>
    <t xml:space="preserve">СБЦП "Объекты жилищно-гражданского строительства (2010)" табл.5 п.3
(СБЦП03-5-3) </t>
  </si>
  <si>
    <t>(314300*1)*0,5*4,27
(A*X)*К2*Кинф</t>
  </si>
  <si>
    <t>671 031,00</t>
  </si>
  <si>
    <t>Проектирование встраиваемых помещений;</t>
  </si>
  <si>
    <t>К2=0,5 ТЧ п.2.4;</t>
  </si>
  <si>
    <t xml:space="preserve">Общеобразовательные школы, лицеи, гимназии, специализированные школы (лифт МГН), 8300(1 м2) </t>
  </si>
  <si>
    <t>(452020+150*8300)*0,5*0,045*4,27
(A+B*X)*К2*К3*Кинф</t>
  </si>
  <si>
    <t>163 041,00</t>
  </si>
  <si>
    <t>Привязка типовой или повторно применяемой проектной документации с внесением в нее изменений в подземную и надземную часть - до 0,8;</t>
  </si>
  <si>
    <t>К3 - лифт  (пониж.на объем работ);</t>
  </si>
  <si>
    <t>К2=0,5 СБЦП МУ(2009) п.3.2;</t>
  </si>
  <si>
    <t>К3=0,045 ;</t>
  </si>
  <si>
    <t>Внутриплощадочные сооружения</t>
  </si>
  <si>
    <t xml:space="preserve">Детская физкультурно-оздоровительная площадка, площадью от 375 до 800 м2, 1(площадка) </t>
  </si>
  <si>
    <t xml:space="preserve">СБЦП "Объекты жилищно-гражданского строительства (2010)" табл.10 п.12
(СБЦП03-10-12) </t>
  </si>
  <si>
    <t>(38060*1)*0,4*4,27
(A*X)*К1*Кинф</t>
  </si>
  <si>
    <t>65 006,00</t>
  </si>
  <si>
    <t>Стадии проектирования;</t>
  </si>
  <si>
    <t>К1=0,4 ОП п.1.5;</t>
  </si>
  <si>
    <t>Вариантная проработка</t>
  </si>
  <si>
    <t xml:space="preserve">Общеобразовательные школы, лицеи, гимназии, специализированные школы, 21500(1 м2) </t>
  </si>
  <si>
    <t>(452020+150*21500)*0,4*3*0,08*4,27
(A+B*X)*К1*К2*К3*Кинф</t>
  </si>
  <si>
    <t>1 507 284,00</t>
  </si>
  <si>
    <t>Количество вариантов;</t>
  </si>
  <si>
    <t>К2=3 ;</t>
  </si>
  <si>
    <t>Интерьеры;</t>
  </si>
  <si>
    <t>К3=0,08 ;</t>
  </si>
  <si>
    <t>Раздел 2. СБЦ "Инженерно-технические мероприятия ГО. Мероприятия по предупреждению ЧС. Защитные сооружения ГО и др. спец.сооружения (2006)"</t>
  </si>
  <si>
    <t xml:space="preserve">Сб итм 01 - разработка раздела "ИТМ ГОЧС" проекта строительства условного объекта, 1(объект) </t>
  </si>
  <si>
    <t xml:space="preserve">
(СБЦ59-ТЧ-п.2) </t>
  </si>
  <si>
    <t>(30500*1)*1,2*4,27
(A*X)*К1*Кинф</t>
  </si>
  <si>
    <t>156 282,00</t>
  </si>
  <si>
    <t>Ксл - категория сложности проектируемого объекта II  (К=1,1-1,2);</t>
  </si>
  <si>
    <t>К1=1,2 Гл.1 п.2, Таб.2;</t>
  </si>
  <si>
    <t>Письмо Минстроя России от 09.12. 2019 г. N 46999-ДВ/09 Индекс на IV квартал 2019 года</t>
  </si>
  <si>
    <t>Кинф=4,27</t>
  </si>
  <si>
    <t xml:space="preserve">Сб итм 01 - разработка раздела "ИТМ ГОЧС" проекта строительства условного объекта (Атитеррористические мероприятия), 1(объект) </t>
  </si>
  <si>
    <t>(30500*1)*1,2*1,1*4,27
(A*X)*К1*К2*Кинф</t>
  </si>
  <si>
    <t>171 910,00</t>
  </si>
  <si>
    <t>Атитеррористические мероприятия;</t>
  </si>
  <si>
    <t>К2=1,1 ;</t>
  </si>
  <si>
    <t>Раздел 3. СБЦП "Объекты связи (2010)</t>
  </si>
  <si>
    <t>АРМ</t>
  </si>
  <si>
    <t xml:space="preserve">Автоматизированное рабочее место (АРМ) оператора на базе ПЭВМ, 2(1 АРМ) </t>
  </si>
  <si>
    <t xml:space="preserve">СБЦП "Объекты связи (2010)" табл.24 п.1
(СБЦП02-24-1) </t>
  </si>
  <si>
    <t>(2400*2)*4,27
(A*X)*Кинф</t>
  </si>
  <si>
    <t>20 496,00</t>
  </si>
  <si>
    <t>ЛВС</t>
  </si>
  <si>
    <t xml:space="preserve">Локальная вычислительная сеть с числом узлов:свыше 100 до 300, 101(1 узел) </t>
  </si>
  <si>
    <t xml:space="preserve">СБЦП "Объекты связи (2010)" табл.24 п.6
(СБЦП02-24-6) </t>
  </si>
  <si>
    <t>(74200+240*101)*4,27
(A+B*X)*Кинф</t>
  </si>
  <si>
    <t>420 339,00</t>
  </si>
  <si>
    <t>СКС</t>
  </si>
  <si>
    <t xml:space="preserve">Структурированная кабельная сеть с числом узлов:свыше 100 до 300, 101(1 узел) </t>
  </si>
  <si>
    <t xml:space="preserve">СБЦП "Объекты связи (2010)" табл.24 п.12
(СБЦП02-24-12) </t>
  </si>
  <si>
    <t>СОТ</t>
  </si>
  <si>
    <t xml:space="preserve">Интегрирующий комплекс приема, обработки и хранения видеоинформации, 1(1 комплекс) </t>
  </si>
  <si>
    <t xml:space="preserve">СБЦП "Объекты связи (2010)" табл.20 п.10
(СБЦП02-20-10) </t>
  </si>
  <si>
    <t>(85450*1)*4,27
(A*X)*Кинф</t>
  </si>
  <si>
    <t>364 872,00</t>
  </si>
  <si>
    <t xml:space="preserve">Установка промышленного телевизионного оборудования в готовом здании (внутр.), 24(1 камера) </t>
  </si>
  <si>
    <t xml:space="preserve">СБЦП "Объекты связи (2010)" табл.20 п.7
(СБЦП02-20-7) </t>
  </si>
  <si>
    <t>(36610+4570*24)*4,27
(A+B*X)*Кинф</t>
  </si>
  <si>
    <t>624 658,00</t>
  </si>
  <si>
    <t xml:space="preserve">Установка промышленного телевизионного оборудования в готовом здании (нар.), 15(1 камера) </t>
  </si>
  <si>
    <t>(36610+4570*15)*4,27
(A+B*X)*Кинф</t>
  </si>
  <si>
    <t>449 033,00</t>
  </si>
  <si>
    <t>СКУД</t>
  </si>
  <si>
    <t xml:space="preserve">Прим. Установка оборудования СКУД в готовом здании, 16(1 камера) </t>
  </si>
  <si>
    <t>(36610+4570*16)*4,27
(A+B*X)*Кинф</t>
  </si>
  <si>
    <t>468 547,00</t>
  </si>
  <si>
    <t>Электрочасофикация</t>
  </si>
  <si>
    <t xml:space="preserve">Станция электрочасофикации с числом подключаемых вторичных электрочасов:до 50, 50(1 вторичные электрочасы) </t>
  </si>
  <si>
    <t xml:space="preserve">СБЦП "Объекты связи (2010)" табл.9 п.5
(СБЦП02-9-5) </t>
  </si>
  <si>
    <t>(364+3,5*50)*4,27
(A+B*X)*Кинф</t>
  </si>
  <si>
    <t>2 302,00</t>
  </si>
  <si>
    <t>Проводная связь</t>
  </si>
  <si>
    <t xml:space="preserve">Сеть комплексная средств связи и передачи информации в зданиях и сооружениях, емкостью в парах:до 30, 30(1 пара) </t>
  </si>
  <si>
    <t xml:space="preserve">СБЦП "Объекты связи (2010)" табл.9 п.11
(СБЦП02-9-11) </t>
  </si>
  <si>
    <t>(980+34*30)*4,27
(A+B*X)*Кинф</t>
  </si>
  <si>
    <t>8 540,00</t>
  </si>
  <si>
    <t>Раздел 4. СБЦП "Коммунальные инженерные сети и сооружения (2012)"</t>
  </si>
  <si>
    <t>ЦТП</t>
  </si>
  <si>
    <t xml:space="preserve"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нагрузкой:свыше 10 до 40 Гкал/ч, 5(1 Гкал/ч) </t>
  </si>
  <si>
    <t xml:space="preserve">СБЦП "Коммунальные инженерные сети и сооружения (2012)" табл.14 п.1
(СБЦП07-14-1) </t>
  </si>
  <si>
    <t>(1068070+4250*(0.4*10+0.6*5))*0,5*0,8*4,27
(A+B*(0.4*X1+0.6*X))*К2*К3*Кинф</t>
  </si>
  <si>
    <t>1 875 077,00</t>
  </si>
  <si>
    <t>Понижающий коэффициент на объем работ;</t>
  </si>
  <si>
    <t>К3=0,8 ;</t>
  </si>
  <si>
    <t>Раздел 5. СБЦ "Системы противопожарной и охранной защиты (1999)"</t>
  </si>
  <si>
    <t xml:space="preserve">Установки охранной сигнализации, защищающие объект площадью: 21000-25000м2, 1(объект) </t>
  </si>
  <si>
    <t xml:space="preserve">СБЦ "Системы противопожарной и охранной защиты (1999)" табл.5 п.14
(СБЦ1-5-14) </t>
  </si>
  <si>
    <t>(6530*1)*0,25*32,88
(A*X)*К2*Кинф</t>
  </si>
  <si>
    <t>53 677,00</t>
  </si>
  <si>
    <t>Стадийность проектирования;</t>
  </si>
  <si>
    <t>К2=0,25 ТЧ п.2.7;</t>
  </si>
  <si>
    <t>Кинф=32,88;</t>
  </si>
  <si>
    <t xml:space="preserve">Установки периметральной охранной сигнализации при протяженности: 1.0-2.0 км, 1(объект) </t>
  </si>
  <si>
    <t xml:space="preserve">СБЦ "Системы противопожарной и охранной защиты (1999)" табл.6 п.6
(СБЦ1-6-6) </t>
  </si>
  <si>
    <t>(3556*1)*1,2*0,25*32,88
(A*X)*К1*К2*Кинф</t>
  </si>
  <si>
    <t>35 076,00</t>
  </si>
  <si>
    <t>Для зданий и сооружений со скрытой прокладкой инженерных коммуникаций;</t>
  </si>
  <si>
    <t>К1=1,2 ТЧ п.3.2;</t>
  </si>
  <si>
    <t>Раздел 6. Автоматизация и диспетчеризация инженерных систем</t>
  </si>
  <si>
    <t xml:space="preserve">СБЦП "АСУТП (2016)" ТЧ п.2.10.2
(СБЦП22-п.2.10.2) </t>
  </si>
  <si>
    <t>(21280*5)*0,5*4,27
(A*X)*К1*Кинф</t>
  </si>
  <si>
    <t>227 164,00</t>
  </si>
  <si>
    <t>АСУТП не является впервые разрабатываемой - К1: экспертно определяемая доля повторно используемых проектных решений в общем количестве проектных решений  по АСУТП свыше 50 до 65 %;</t>
  </si>
  <si>
    <t>К1=0,5 Таб.4;</t>
  </si>
  <si>
    <t xml:space="preserve">Ценностный множитель для части документации на АСУТП: Sор (Ф2) п.1.1., 1(ОР) </t>
  </si>
  <si>
    <t xml:space="preserve">СБЦП "АСУТП (2016)" ТЧ  п.2.11.2
(СБЦП22-п.2.11.2-1) </t>
  </si>
  <si>
    <t>(15730*1)*0,7*4,27
(A*X)*К1*Кинф</t>
  </si>
  <si>
    <t>47 017,00</t>
  </si>
  <si>
    <t>Стадии проектирования: Общесистемные решения;</t>
  </si>
  <si>
    <t>К1=0,7 Таб.6;</t>
  </si>
  <si>
    <t xml:space="preserve">Ценностный множитель для части документации на АСУТП: Sоо  (Ф2) п.1.1., 1(ОО) </t>
  </si>
  <si>
    <t xml:space="preserve">СБЦП "АСУТП (2016)"  ТЧ п.2.11.2
(СБЦП22-п.2.11.2-2) </t>
  </si>
  <si>
    <t>(9560*1)*0,3*4,27
(A*X)*К1*Кинф</t>
  </si>
  <si>
    <t>12 246,00</t>
  </si>
  <si>
    <t>Стадии проектирования: Организационное обеспечение;</t>
  </si>
  <si>
    <t>К1=0,3 Таб.6;</t>
  </si>
  <si>
    <t xml:space="preserve">Ценностный множитель для части документации на АСУТП: Sио  (Ф2) п.1.1., 1(ИО) </t>
  </si>
  <si>
    <t xml:space="preserve">СБЦП "АСУТП (2016)" ТЧ п.2.11.2
(СБЦП22-п.2.11.2-3) </t>
  </si>
  <si>
    <t>(14110*1)*0,4*4,27
(A*X)*К1*Кинф</t>
  </si>
  <si>
    <t>24 100,00</t>
  </si>
  <si>
    <t>Стадии проектирования: Информационное обеспечение;</t>
  </si>
  <si>
    <t>К1=0,4 Таб.6;</t>
  </si>
  <si>
    <t xml:space="preserve">Ценностный множитель для части документации на АСУТП: Sто  (Ф2) п.1.1., 1(ТО) </t>
  </si>
  <si>
    <t xml:space="preserve">СБЦП "АСУТП (2016)" ТЧ п.2.11.2
(СБЦП22-п.2.11.2-4) </t>
  </si>
  <si>
    <t>(33770*1)*0,4*4,27
(A*X)*К1*Кинф</t>
  </si>
  <si>
    <t>57 679,00</t>
  </si>
  <si>
    <t>Стадии проектирования: Техническое обеспечение;</t>
  </si>
  <si>
    <t xml:space="preserve">Ценностный множитель для части документации на АСУТП: Sмо, 1(МО) </t>
  </si>
  <si>
    <t xml:space="preserve">СБЦП "АСУТП (2016)" ТЧ п.2.11.2
(СБЦП22-п.2.11.2-5) </t>
  </si>
  <si>
    <t>(37930*1)*0,8*4,27
(A*X)*К1*Кинф</t>
  </si>
  <si>
    <t>129 569,00</t>
  </si>
  <si>
    <t>Стадии проектирования: Математическое обеспечение;</t>
  </si>
  <si>
    <t>К1=0,8 Таб.6;</t>
  </si>
  <si>
    <t xml:space="preserve">Ценностный множитель для части документации на АСУТП: Sпо, 1(ПО) </t>
  </si>
  <si>
    <t xml:space="preserve">СБЦП "АСУТП (2016)" ТЧ п.2.11.2
(СБЦП22-п.2.11.2-6) </t>
  </si>
  <si>
    <t>(46260*1)*0,1*4,27
(A*X)*К1*Кинф</t>
  </si>
  <si>
    <t>19 753,00</t>
  </si>
  <si>
    <t>Стадии проектирования: Программное обеспечение;</t>
  </si>
  <si>
    <t>К1=0,1 Таб.6;</t>
  </si>
  <si>
    <t>Итоги по смете:</t>
  </si>
  <si>
    <t xml:space="preserve">   Итого Поз. 1-2, 6-7, 9-18, 22-24, 33-34, 36-42</t>
  </si>
  <si>
    <t>15 241 313,00</t>
  </si>
  <si>
    <t xml:space="preserve">   ВСЕГО по смете</t>
  </si>
  <si>
    <t xml:space="preserve">Главный инженер проекта ______________ </t>
  </si>
  <si>
    <t xml:space="preserve">Начальник отдела ____________________ </t>
  </si>
  <si>
    <t xml:space="preserve">Составил ___________________________ </t>
  </si>
  <si>
    <t xml:space="preserve">Проверил ___________________________ </t>
  </si>
  <si>
    <t xml:space="preserve">Ценностной множитель для ТЗ (Sтз)         Ф1 - 1 степень_x000D_
Ф2   п. 2.6_x000D_
Ф3-  _x000D_
Ф4-  п. 4.1, 5(ТЗ) </t>
  </si>
  <si>
    <t>СМЕТА №    2.1</t>
  </si>
  <si>
    <t>Здание  школы на 400 мест в г.Ухта</t>
  </si>
  <si>
    <t>Расчет выполнен на основание ТЭП Объекат-аналога "Средняя общеобразовательная школа на 400 мест в с. Помоздино Усть-Куломского района"</t>
  </si>
  <si>
    <t>Индекс-дефлятор: на 2018г. - 1,052 на 2019г. - 1,05; на 2020г. - 1,051</t>
  </si>
  <si>
    <t>Итого в ц.2017 г.</t>
  </si>
  <si>
    <t>Итого "Школа на 400 мест*"</t>
  </si>
  <si>
    <t>Объекты образования  - затраты определены расчетами на основании данных объекта-аналога</t>
  </si>
  <si>
    <t>на 400 мест</t>
  </si>
  <si>
    <t xml:space="preserve"> табл.16-01-002-02</t>
  </si>
  <si>
    <t>Универсальные спортивные площадки (межшкольные стадионы)</t>
  </si>
  <si>
    <t>ССР (аналог)</t>
  </si>
  <si>
    <t>табл.03-02-001-01</t>
  </si>
  <si>
    <t>Детские сады с бассейном</t>
  </si>
  <si>
    <t>В том числе:</t>
  </si>
  <si>
    <t>Детский сад с бассейном на 200 мест и Средняя общеобразовательная школа на 550 мест в с. Выльгорт</t>
  </si>
  <si>
    <t>1.2.3</t>
  </si>
  <si>
    <t>1.2.4.</t>
  </si>
  <si>
    <t>1.3.2</t>
  </si>
  <si>
    <t>Итого пп 1.2.1-1.2.2</t>
  </si>
  <si>
    <t>1.4.2</t>
  </si>
  <si>
    <t>1.5.2</t>
  </si>
  <si>
    <t>1.6.4</t>
  </si>
  <si>
    <t>1.6.5</t>
  </si>
  <si>
    <t>Итого пп 1.6.1-1.6.3</t>
  </si>
  <si>
    <t xml:space="preserve">Итого "Озеленение " </t>
  </si>
  <si>
    <t>Итого пп 1.7.1-1.7.7</t>
  </si>
  <si>
    <t>1.7.8</t>
  </si>
  <si>
    <t>1.7.9</t>
  </si>
  <si>
    <t>1.8.2</t>
  </si>
  <si>
    <r>
      <rPr>
        <b/>
        <i/>
        <sz val="11"/>
        <color indexed="8"/>
        <rFont val="Times New Roman"/>
        <family val="1"/>
        <charset val="204"/>
      </rPr>
      <t>Объект-анало</t>
    </r>
    <r>
      <rPr>
        <i/>
        <sz val="11"/>
        <color indexed="8"/>
        <rFont val="Times New Roman"/>
        <family val="1"/>
        <charset val="204"/>
      </rPr>
      <t>г "Средняя общеобразовательная школа на 400 мест в с. Помоздино Усть-Куломского района"</t>
    </r>
  </si>
  <si>
    <t>2.1.4</t>
  </si>
  <si>
    <t>Итого пп1.1.1-1.1.2</t>
  </si>
  <si>
    <t>1.1.4</t>
  </si>
  <si>
    <t>Итого пп1.6.1-1.6.3</t>
  </si>
  <si>
    <r>
      <rPr>
        <b/>
        <sz val="11"/>
        <color indexed="8"/>
        <rFont val="Times New Roman"/>
        <family val="1"/>
        <charset val="204"/>
      </rPr>
      <t>Объект-анало</t>
    </r>
    <r>
      <rPr>
        <sz val="11"/>
        <color indexed="8"/>
        <rFont val="Times New Roman"/>
        <family val="1"/>
        <charset val="204"/>
      </rPr>
      <t>г «Школа сад на 90/40 мест с.Туора-Кюель Чурапчинского улуса»</t>
    </r>
  </si>
  <si>
    <t>Заключение государственной экспертизы проектной документации 14-1-1-3-0226-17
Заключение о достоверности определения сметной стоимости 14-1-1-6-0037-17</t>
  </si>
  <si>
    <t>2.1.1.</t>
  </si>
  <si>
    <t>Общая сметная стоимость строительства в текущих ценах 1 кв. 2017 без НДС:</t>
  </si>
  <si>
    <t>СМР</t>
  </si>
  <si>
    <t>Оборудование</t>
  </si>
  <si>
    <t>ОУ п.28, табл.1</t>
  </si>
  <si>
    <t>Стоимость с учетом Индексов-дефляторов: на 2018г. - 1,052 на 2019г. - 1,05; на 2020г. - 1,051</t>
  </si>
  <si>
    <t>2.1.5</t>
  </si>
  <si>
    <t xml:space="preserve">Исключить: </t>
  </si>
  <si>
    <t>Стоимость технологического оборудования для школы (21 513,23 х 0,6)</t>
  </si>
  <si>
    <t>2.1.6</t>
  </si>
  <si>
    <t>Итого с Обратным коэффициентом перехода к ценам базового района (Московская область) от уровня цен субъектов Российской Федерации Ктр=1/1,67 Республика Саха(Якутия)</t>
  </si>
  <si>
    <t>Итого с Коэффициентом перехода от цен базового района (Московская область) к уровню цен субъектов Российской Федерации</t>
  </si>
  <si>
    <t>2.1.7</t>
  </si>
  <si>
    <t>Итого по пп 2.1.4-2.1.6 "Школа с реализацией программ дошкольного образования (90/40)*"</t>
  </si>
  <si>
    <t>3.2.2</t>
  </si>
  <si>
    <t>Итого "Функциональное оснащение"</t>
  </si>
  <si>
    <t>МДС 81-35.2004. Методика определения стоимости строительной продукции на территории Российской Федерации.</t>
  </si>
  <si>
    <t xml:space="preserve">Дополнительные затраты, связанные с доставкой грузов Тр (6%) + ЗСР (1,2%) </t>
  </si>
  <si>
    <t>Дополнительные затраты, связанные с доставкой грузов Тр (6%) + ЗСР (1,2%) от стоимости МР (65% от СМР)</t>
  </si>
  <si>
    <t xml:space="preserve"> «Средняя общеобразовательная школа с реализацией программ дошкольного образования в пст.Мадмас (90/40), ЗУ    11:08:4001001:1111   площадью 1,6 га»</t>
  </si>
  <si>
    <t xml:space="preserve"> «Детский сад на 200 мест и Средняя общеобразовательная школа на 550 мест в с. Выльгорт, Сыктывдинский район,  Республика Коми, ЗУ: 11:04:0401001:9003 площадью 3,7 га»</t>
  </si>
  <si>
    <t>Детский сад на 200 мест</t>
  </si>
  <si>
    <t>Детский сад с бассейном на 200 мест</t>
  </si>
  <si>
    <t>табл.03-01-002-01 - табл. 03-01-002-02 (интерполяция)</t>
  </si>
  <si>
    <t>1.1.2</t>
  </si>
  <si>
    <t>Итого "Детские сады с бассейном"</t>
  </si>
  <si>
    <t>1.2.4</t>
  </si>
  <si>
    <t>Малые архитектурные формы  для дошкольных образовательных учреждений</t>
  </si>
  <si>
    <t>на 200 мест</t>
  </si>
  <si>
    <t xml:space="preserve">табл.16-01-001-02 - табл. 16-01-001-03 (интерполяция). </t>
  </si>
  <si>
    <t>Озеленение территорий дошкольных образовательных учреждений с площадью газонов 60%</t>
  </si>
  <si>
    <t>табл.17-02-001-02</t>
  </si>
  <si>
    <t>ИТОГО затраты "Детский сад на 200 мест" по сборникам НЦС 2020:</t>
  </si>
  <si>
    <t>в том числе стоимость технологического оборудования</t>
  </si>
  <si>
    <t>СОШ на 550 мест</t>
  </si>
  <si>
    <t>Школа на 550 мест</t>
  </si>
  <si>
    <t>на 550 мест</t>
  </si>
  <si>
    <t xml:space="preserve">табл.16-01-002-03 </t>
  </si>
  <si>
    <t>ИТОГО затраты "СОШ на 550 мест" по сборникам НЦС 2020:</t>
  </si>
  <si>
    <t>Функциональное оснащение СОШ 550 мест</t>
  </si>
  <si>
    <t>в т.ч. Функциональное оснащение СОШ 550 мест</t>
  </si>
  <si>
    <t>в том числе стоимость технологического оборудования ДОУ</t>
  </si>
  <si>
    <t>стоимость технологического оборудования ДОУ</t>
  </si>
  <si>
    <r>
      <rPr>
        <i/>
        <sz val="12"/>
        <rFont val="Times New Roman"/>
        <family val="1"/>
      </rPr>
      <t xml:space="preserve">По локальным сметным расчетам
</t>
    </r>
    <r>
      <rPr>
        <sz val="12"/>
        <rFont val="Times New Roman"/>
        <family val="1"/>
      </rPr>
      <t xml:space="preserve">2.5.4.   Стоимость  материальных  ресурсов  максимально  принята  по  сборникам  сметных цен на материалы ТССЦ-2001 МО.
</t>
    </r>
    <r>
      <rPr>
        <sz val="12"/>
        <rFont val="Times New Roman"/>
        <family val="1"/>
      </rPr>
      <t xml:space="preserve">2.5.5.   При   применении   в   сметах   цен   на   основании   прайс-листов   на   материалы   и оборудование  представлены  соответствующие     обоснования,  включая  пояснительную записку   (с   перечнем   таких   материалов   и   оборудования,   анализом   коммерческих предложений от нескольких поставщиков и ценами, принятыми для включения в сметы), согласованную  уполномоченным представителем заказчика-застройщика, в соответствии с  п.  4.4.3.  ПЦСН-2014  МО  (с  учетом  изменений,  внесенных  протоколом  комиссии  по ценообразованию     и  сметному  нормированию   от   24.08.2016   №  8)   и   Методических рекомендаций,  утвержденных  приказом  Министерства  экономического  развития  РФ  от 02.10.2013 № 567.
</t>
    </r>
    <r>
      <rPr>
        <sz val="12"/>
        <rFont val="Times New Roman"/>
        <family val="1"/>
      </rPr>
      <t xml:space="preserve">2.5.6.   Приведены в соответствие со спецификациями объемы работ по:
</t>
    </r>
    <r>
      <rPr>
        <sz val="12"/>
        <rFont val="Times New Roman"/>
        <family val="1"/>
      </rPr>
      <t xml:space="preserve">- погрузке и перевозке вытесненного грунта;
</t>
    </r>
    <r>
      <rPr>
        <sz val="12"/>
        <rFont val="Times New Roman"/>
        <family val="1"/>
      </rPr>
      <t xml:space="preserve">- засыпке котлована песком;
</t>
    </r>
    <r>
      <rPr>
        <sz val="12"/>
        <rFont val="Times New Roman"/>
        <family val="1"/>
      </rPr>
      <t xml:space="preserve">- внутренней отделке помещений;
</t>
    </r>
    <r>
      <rPr>
        <sz val="12"/>
        <rFont val="Times New Roman"/>
        <family val="1"/>
      </rPr>
      <t xml:space="preserve">- устройству полов;
</t>
    </r>
    <r>
      <rPr>
        <sz val="12"/>
        <rFont val="Times New Roman"/>
        <family val="1"/>
      </rPr>
      <t xml:space="preserve">- установке оконных блоков и витражей;
</t>
    </r>
    <r>
      <rPr>
        <sz val="12"/>
        <rFont val="Times New Roman"/>
        <family val="1"/>
      </rPr>
      <t xml:space="preserve">- устройству вентилируемых фасадов;
</t>
    </r>
    <r>
      <rPr>
        <sz val="12"/>
        <rFont val="Times New Roman"/>
        <family val="1"/>
      </rPr>
      <t xml:space="preserve">- монтажу оборудования и прокладке воздуховодов системы вентиляции.
</t>
    </r>
    <r>
      <rPr>
        <sz val="12"/>
        <rFont val="Times New Roman"/>
        <family val="1"/>
      </rPr>
      <t xml:space="preserve">2.5.7.   Уточнены расценки на:
</t>
    </r>
    <r>
      <rPr>
        <sz val="12"/>
        <rFont val="Times New Roman"/>
        <family val="1"/>
      </rPr>
      <t xml:space="preserve">- погрузку и перевозку вытесненного грунта;
</t>
    </r>
    <r>
      <rPr>
        <sz val="12"/>
        <rFont val="Times New Roman"/>
        <family val="1"/>
      </rPr>
      <t xml:space="preserve">- засыпку котлована песком;
</t>
    </r>
    <r>
      <rPr>
        <sz val="12"/>
        <rFont val="Times New Roman"/>
        <family val="1"/>
      </rPr>
      <t xml:space="preserve">- монтаж приборов в электросиловых щитах;
</t>
    </r>
    <r>
      <rPr>
        <sz val="12"/>
        <rFont val="Times New Roman"/>
        <family val="1"/>
      </rPr>
      <t xml:space="preserve">- монтаж розеток;
</t>
    </r>
    <r>
      <rPr>
        <sz val="12"/>
        <rFont val="Times New Roman"/>
        <family val="1"/>
      </rPr>
      <t xml:space="preserve">- монтаж витражей;
</t>
    </r>
    <r>
      <rPr>
        <sz val="12"/>
        <rFont val="Times New Roman"/>
        <family val="1"/>
      </rPr>
      <t xml:space="preserve">- прокладку трубопроводов отопления и водопровода;
</t>
    </r>
    <r>
      <rPr>
        <sz val="12"/>
        <rFont val="Times New Roman"/>
        <family val="1"/>
      </rPr>
      <t xml:space="preserve">- прокладку кабельной продукции;
</t>
    </r>
    <r>
      <rPr>
        <sz val="12"/>
        <rFont val="Times New Roman"/>
        <family val="1"/>
      </rPr>
      <t xml:space="preserve">- изоляцию трубопроводов;
</t>
    </r>
    <r>
      <rPr>
        <sz val="12"/>
        <rFont val="Times New Roman"/>
        <family val="1"/>
      </rPr>
      <t xml:space="preserve">- приобретение:
</t>
    </r>
    <r>
      <rPr>
        <sz val="12"/>
        <rFont val="Symbol"/>
        <family val="1"/>
      </rPr>
      <t></t>
    </r>
    <r>
      <rPr>
        <sz val="12"/>
        <rFont val="Times New Roman"/>
        <family val="1"/>
      </rPr>
      <t xml:space="preserve">    плит утепления кровли;
</t>
    </r>
    <r>
      <rPr>
        <sz val="12"/>
        <rFont val="Symbol"/>
        <family val="1"/>
      </rPr>
      <t></t>
    </r>
    <r>
      <rPr>
        <sz val="12"/>
        <rFont val="Times New Roman"/>
        <family val="1"/>
      </rPr>
      <t xml:space="preserve">    оборудования системы вентиляции.
</t>
    </r>
    <r>
      <rPr>
        <sz val="12"/>
        <rFont val="Times New Roman"/>
        <family val="1"/>
      </rPr>
      <t xml:space="preserve">2.5.8.   Исключены  стоимости  материалов,  учтенных  расценками,  при  дополнительном включении материалов, соответствующих проекту.
</t>
    </r>
    <r>
      <rPr>
        <sz val="12"/>
        <rFont val="Times New Roman"/>
        <family val="1"/>
      </rPr>
      <t xml:space="preserve">2.5.9.   Учтены   затраты   на   приобретение   и   установку   дренажных   насосов   дождевой канализации.
</t>
    </r>
    <r>
      <rPr>
        <sz val="12"/>
        <rFont val="Times New Roman"/>
        <family val="1"/>
      </rPr>
      <t xml:space="preserve">После  уточнения  и  исправления  замечаний  снижение  общей  сметной  стоимости строительства   в уровне цен на 01.01.2000 г. без НДС составило 31 989,08 тыс. руб. или 30,70%  от  заявленной  стоимости,  в  том   числе:  СМР  –  12 060,48  тыс.  руб.  (снижение), оборудование  –  18 491,47  тыс.  руб.  (снижение),  прочих  затрат  –  1 437,13  тыс.  руб. (снижение). Снижение общей стоимости  строительства в текущем  уровне цен с НДС по состоянию  на  июнь  2018  года  составило  88 384,95  тыс.  руб.  или  15,68%  от  заявленной
</t>
    </r>
    <r>
      <rPr>
        <sz val="12"/>
        <rFont val="Times New Roman"/>
        <family val="1"/>
      </rPr>
      <t>стоимости.</t>
    </r>
  </si>
  <si>
    <t xml:space="preserve"> Обоснование предполагаемой (предельной) стоимости строительства объектов образования в Республике Коми</t>
  </si>
  <si>
    <t>2020, Июль</t>
  </si>
  <si>
    <t>rev.0</t>
  </si>
  <si>
    <t>Содержание</t>
  </si>
  <si>
    <t>Общая пояснительная записка</t>
  </si>
  <si>
    <t>2</t>
  </si>
  <si>
    <t>Сводная ведомость предполагаемой (предельной) стоимости строительства объектов капитального строительства</t>
  </si>
  <si>
    <t>Цель расчетов - определение потребности в денежных средствах, необходимых для планирования (обоснования) инвестиций (капитальных вложений) в объекты капитального строительства, строительство которых финансируется с привлечением средств бюджетной системы РФ.</t>
  </si>
  <si>
    <t>Расчеты предполагаемой (предельной) стоимости строительства объектов капитального строительства выполнены на основании материалов, полученных от Заказчика (Застройщика)  с применением сборников укрупненных нормативов цены строительства (сборники НЦС 2020) в уровне цен по состоянию на 01.01.2020 г. Для базового района (Московская область) с использованием регионального коэффициента для Республики Коми</t>
  </si>
  <si>
    <t>В расчетах учтены затраты на оплату труда рабочих и эксплуатацию строительных машин, стоимость строительных материальных ресурсов и оборудования, накладные расходы, сметная прибыль, а также затраты  на строительство временных титульных зданий и сооружений (учтенные сметными нормативами), дополнительные затраты при производстве работ в зимний период, затраты на ПИР и экспертизу проекта, строительный контроль, резерв средств на непридвиденные работы и затраты.</t>
  </si>
  <si>
    <t>Налог на добавленную стоимость учтен в размере 20% стоимости строительства.</t>
  </si>
  <si>
    <t>Настоящие расчеты подлежат уточнению на основании информации, содержащейся в материалах ГПЗУ, ТУ,  заданий на проектирование, концепций, архивных материалов инжененрных изысканий. Указанные материалы предоставляются Заказчиком (Застройщиком).</t>
  </si>
  <si>
    <t>Лист</t>
  </si>
  <si>
    <t>Объект капитального строительства</t>
  </si>
  <si>
    <t>Площадь участка</t>
  </si>
  <si>
    <t>Расчетный измеритель единичной стоимости</t>
  </si>
  <si>
    <t xml:space="preserve">Показатель единичной стоимости </t>
  </si>
  <si>
    <t>Стоимость строительства, с НДС 20%</t>
  </si>
  <si>
    <t>в т.ч.</t>
  </si>
  <si>
    <t>Подготовка территории строительства</t>
  </si>
  <si>
    <t>Инженерные изыскания, стадия "П", экспертиза</t>
  </si>
  <si>
    <t>Функциональное оснащение</t>
  </si>
  <si>
    <t>СМР, вкл."РД"</t>
  </si>
  <si>
    <t>Электроснабжение</t>
  </si>
  <si>
    <t>Теплоснабжение</t>
  </si>
  <si>
    <t>Водоснабжение</t>
  </si>
  <si>
    <t>Водоотведение</t>
  </si>
  <si>
    <t>м2</t>
  </si>
  <si>
    <t>место</t>
  </si>
  <si>
    <t>Школа по ул. 1-я линия,4, мкр. Емваль, г. Сыктывкар Республики Коми</t>
  </si>
  <si>
    <t>Корпус (пристройка) школы № 3 г.Сыктывкар Республики Коми</t>
  </si>
  <si>
    <t>Школа вблизи ботанического сада г. Сыктывкар Республики Коми с выкупом земельного участка</t>
  </si>
  <si>
    <t>Расчет предполагаемой (предельной) стоимости строительства (реконструкции) объекта капитального строительства</t>
  </si>
  <si>
    <t>№ п/п</t>
  </si>
  <si>
    <t>Наименование объекта строительства</t>
  </si>
  <si>
    <t>Обоснование</t>
  </si>
  <si>
    <t>Единица измерения</t>
  </si>
  <si>
    <t>Количество</t>
  </si>
  <si>
    <t>Стоимость по НЦС в уровне цен на 01.01.2020</t>
  </si>
  <si>
    <t>Стоимость единицы, тыс. руб.</t>
  </si>
  <si>
    <t>Стоимость всего, тыс. руб.</t>
  </si>
  <si>
    <t>I. Затраты, определяемые по показателям НЦС 2020</t>
  </si>
  <si>
    <t>1.1</t>
  </si>
  <si>
    <t>Объекты образования НЦС  81-02-03-2020</t>
  </si>
  <si>
    <t>1.1.1</t>
  </si>
  <si>
    <t>1 место</t>
  </si>
  <si>
    <t xml:space="preserve"> -  в том числе ПИР </t>
  </si>
  <si>
    <t xml:space="preserve"> -  в том числе стоимость технологического оборудования</t>
  </si>
  <si>
    <t>Строительство объектов в стесненных условиях застроенной части города</t>
  </si>
  <si>
    <t xml:space="preserve">ОУ п.27 </t>
  </si>
  <si>
    <t>Коэффициент перехода от базового района (Московская обл.)</t>
  </si>
  <si>
    <t xml:space="preserve">ОУ п.28 </t>
  </si>
  <si>
    <t>Коэффициент, учитывающий изменение стоимости строительства, связанные с регионально-климатическими условиями IV климатическая зона</t>
  </si>
  <si>
    <t>ОУ п.29, табл.2, п. 11, в)</t>
  </si>
  <si>
    <t>Итого "Объекты образования"</t>
  </si>
  <si>
    <t>1.2</t>
  </si>
  <si>
    <t>Наружные сети связи НЦС  81-02-11-2020</t>
  </si>
  <si>
    <t>1.2.1</t>
  </si>
  <si>
    <t>Прокладка сетей связи в траншее кабелем коаксиальным (система приема телевидения)</t>
  </si>
  <si>
    <t>Кабель магистральный с броней из двух стальныхлент, с защитным шлангом из полиэтилена, числом коаксиальных пар в кабеле - 4</t>
  </si>
  <si>
    <t>табл.11-01-011-03</t>
  </si>
  <si>
    <t>1 км.</t>
  </si>
  <si>
    <t>1.2.2</t>
  </si>
  <si>
    <t>Прокладка телефонных сетей связи в траншее кабелем оптическим (телефонизация, доступ к интернету, радиовещание, ГО и ЧС))</t>
  </si>
  <si>
    <t>Оптический кабель с центральным диэлетрическим элементом, внутренней полиэтиленовой оболочкой с броней из стальных проволок, с количеством оптических волокон в кабеле - 12, оптических волокон в модуле - 4, количество модулей - 3</t>
  </si>
  <si>
    <t>табл.11-01-013-03</t>
  </si>
  <si>
    <t xml:space="preserve">Итого "Наружные сети связи" </t>
  </si>
  <si>
    <t xml:space="preserve">ОУ п.19 </t>
  </si>
  <si>
    <t>ОУ п.20</t>
  </si>
  <si>
    <t>ОУ п.21, табл.2, п. 11, в)</t>
  </si>
  <si>
    <t>1.3</t>
  </si>
  <si>
    <t>Наружные электрические сети  НЦС  81-02-12-2020</t>
  </si>
  <si>
    <t>1.3.1</t>
  </si>
  <si>
    <t>Подземная прокладка в траншее кабеля с медными жилами, напряжением 1 кВ.</t>
  </si>
  <si>
    <t>Кабель силовой с медными жилами, с изоляцией из ПВХ, с броней из стальных оцинкованых лент, в защитном шланге из ПВХ, не распространяющий горение, напряжением 1 кВ, число жил - 4 и сечением - 35 мм2</t>
  </si>
  <si>
    <t>табл.12-01-004-02</t>
  </si>
  <si>
    <t>Прокладка электрических сетей в траншее, глубиной 1,25 м</t>
  </si>
  <si>
    <t>ОУ п.22</t>
  </si>
  <si>
    <t>Строительство объектов в охранной зоне коммуникаций</t>
  </si>
  <si>
    <t>ОУ п.25, табл.1, п.8</t>
  </si>
  <si>
    <t>ОУ п.26</t>
  </si>
  <si>
    <t>ОУ п.27, табл.3, п. 11, в)</t>
  </si>
  <si>
    <t xml:space="preserve">Итого "Наружные электрические сети" </t>
  </si>
  <si>
    <t>1.4</t>
  </si>
  <si>
    <t>Наружные тепловые сети  НЦС  81-02-13-2020</t>
  </si>
  <si>
    <t>1.4.1</t>
  </si>
  <si>
    <t>Прокладка трубопроводов теплоснабжения в непроходных каналах в изоляции из пенополиуретана (ППУ) при условном давлении 1,6 Мпа, температуре 150 С, в мокрых грунтах в траншеях с откосами с погрузкой и вывозом грунта автотранспортом, диаметр труб:</t>
  </si>
  <si>
    <t>100 мм.</t>
  </si>
  <si>
    <t>табл.13-02-005-02</t>
  </si>
  <si>
    <t>ОУ п.17</t>
  </si>
  <si>
    <t>ОУ п.21, табл.3, п. 11, в)</t>
  </si>
  <si>
    <t xml:space="preserve">Итого "Наружные тепловые сети" </t>
  </si>
  <si>
    <t>1.5</t>
  </si>
  <si>
    <t>Наружные сети водоснабжения и канализации  НЦС  81-02-14-2020</t>
  </si>
  <si>
    <t xml:space="preserve">Наружные сети водоснабжения </t>
  </si>
  <si>
    <t>1.5.1</t>
  </si>
  <si>
    <t>Наружные инженерные сети водоснабжения из полиэтиленовых труб с защитным покрытием, разработка мокрого грунта в отвал, с креплениями  (группа грунтов 1-3):</t>
  </si>
  <si>
    <t>диаметром 100 мм., глубиной 2 м.</t>
  </si>
  <si>
    <t>табл.14-06-012-01</t>
  </si>
  <si>
    <t>При производстве земляных работ с погрузкой в автомобили-самосвалы и последующей транспортировкой разработанного грунта на пункт временного размещения на расстояние 1 км. И обратно</t>
  </si>
  <si>
    <t>ОУ п.11</t>
  </si>
  <si>
    <t>ОУ п.19</t>
  </si>
  <si>
    <t>ОУ п.20, табл.6</t>
  </si>
  <si>
    <t>Итого "Наружные сети водоснабжения"</t>
  </si>
  <si>
    <t>1.6</t>
  </si>
  <si>
    <t>1.6.1</t>
  </si>
  <si>
    <t>Наружные сети канализации К1, К3</t>
  </si>
  <si>
    <t>Наружные инженерные сети канализаии из полиэтиленовых труб, разработка мокрого грунта в отвал, с креплениями  (группа грунтов 1-3):</t>
  </si>
  <si>
    <t>диаметром 315 мм., глубиной 2 м.</t>
  </si>
  <si>
    <t>табл.14-07-004-09</t>
  </si>
  <si>
    <t>1.6.2</t>
  </si>
  <si>
    <t>Наружные сети канализации К2</t>
  </si>
  <si>
    <t>диаметром 200 мм., глубиной 2 м.</t>
  </si>
  <si>
    <t>табл.14-07-004-05</t>
  </si>
  <si>
    <t>1.6.3</t>
  </si>
  <si>
    <t>Дренаж</t>
  </si>
  <si>
    <t>Итого "Наружные сети канализации"</t>
  </si>
  <si>
    <t>1.7</t>
  </si>
  <si>
    <t>Малые архитектурные формы  НЦС  81-02-16-2020</t>
  </si>
  <si>
    <t>1.7.1</t>
  </si>
  <si>
    <t>Малые архитектурные формы  для общеобразовательных учреждений</t>
  </si>
  <si>
    <t>ОУ п.24, табл.6</t>
  </si>
  <si>
    <t xml:space="preserve">Итого </t>
  </si>
  <si>
    <t>1.7.2</t>
  </si>
  <si>
    <t>Ограждения по металлическим столбам из готовых металлических ранелей решетчатых высотой 2,5 м, при массе 1 п.м. ограждения:</t>
  </si>
  <si>
    <t>80 кг.</t>
  </si>
  <si>
    <t>табл.16-05-005-01</t>
  </si>
  <si>
    <t>100 п.м.</t>
  </si>
  <si>
    <t>Оснащение ограждения шлагбаумом</t>
  </si>
  <si>
    <t>ОУ п.21</t>
  </si>
  <si>
    <t>Оснащение ограждения воротами распашными</t>
  </si>
  <si>
    <t>Оснащение ограждения 2-мя калитками</t>
  </si>
  <si>
    <t>Общий ценообразующий коэффициент</t>
  </si>
  <si>
    <t>ОУ п.24</t>
  </si>
  <si>
    <t>1.7.3</t>
  </si>
  <si>
    <t>Площадки с покрытием</t>
  </si>
  <si>
    <t>из резиновой крошки</t>
  </si>
  <si>
    <t>табл.16-06-003-05</t>
  </si>
  <si>
    <t>100 м2 покрытия</t>
  </si>
  <si>
    <t>1.7.4</t>
  </si>
  <si>
    <t>Площадки, дорожки, тротуары шириной от 0,9 м. до 2,5 м с покрытием:</t>
  </si>
  <si>
    <t>из мелкроразмерного натурального камня</t>
  </si>
  <si>
    <t>табл.16-06-001-06</t>
  </si>
  <si>
    <t>Устройство сборных ж/б водоотводящих лотков</t>
  </si>
  <si>
    <t>ОУ п.23</t>
  </si>
  <si>
    <t>Увеличение толщины слоя песчаного основания с 20 см.до 40 см.</t>
  </si>
  <si>
    <t>1.7.5</t>
  </si>
  <si>
    <t>Площадки, дорожки, тротуары шириной от 2,6 м. до 6 м с покрытием:</t>
  </si>
  <si>
    <t>из асфальтобетонной смеси двухслойные</t>
  </si>
  <si>
    <t>табл.16-06-002-02</t>
  </si>
  <si>
    <t>1.7.6</t>
  </si>
  <si>
    <t>Светильники на оцинкованных опорах с натриевыми лампами высотой до 7 м:</t>
  </si>
  <si>
    <t>6 опор</t>
  </si>
  <si>
    <t>табл.16-07-005-03</t>
  </si>
  <si>
    <t>1000 м2 территории</t>
  </si>
  <si>
    <t>1.7.7</t>
  </si>
  <si>
    <t>табл.16-01-003-01</t>
  </si>
  <si>
    <t>100 м2 территории</t>
  </si>
  <si>
    <t xml:space="preserve">Итого "Малые архитектурные формы " </t>
  </si>
  <si>
    <t>ОУ п.25, табл.7</t>
  </si>
  <si>
    <t>ОУ п.26, табл.8, п. 11, в)</t>
  </si>
  <si>
    <t>1.8</t>
  </si>
  <si>
    <t>Озеленение  НЦС  81-02-17-2020</t>
  </si>
  <si>
    <t>1.8.1</t>
  </si>
  <si>
    <t>Озеленение территорий общеобразовательных учреждений с площадью газонов 30%</t>
  </si>
  <si>
    <t>табл.17-02-001-04</t>
  </si>
  <si>
    <t>ОУ п.18, табл.1</t>
  </si>
  <si>
    <t>ОУ п.19, табл.2</t>
  </si>
  <si>
    <t>ИТОГО затраты по сборникам НЦС 2020:</t>
  </si>
  <si>
    <t>в т.ч. ПИР</t>
  </si>
  <si>
    <t>II. Затраты, определяемые по данным о стоимости объектов, аналогичных по назначению, и расчетным методом с использованием сметных нормативов</t>
  </si>
  <si>
    <t xml:space="preserve">2.1 </t>
  </si>
  <si>
    <t>нет данных</t>
  </si>
  <si>
    <t>ИТОГО затраты, определяемые по данным о стоимости объектов, аналогичных по назначению, и расчетным методом с использованием сметных нормативов :</t>
  </si>
  <si>
    <t>III. Затраты, определяемые по иным расчетным обоснованиям</t>
  </si>
  <si>
    <t xml:space="preserve">3.1 </t>
  </si>
  <si>
    <t>Технологическое присоединение</t>
  </si>
  <si>
    <t xml:space="preserve">3.1.1 </t>
  </si>
  <si>
    <t xml:space="preserve"> Электроснабжение</t>
  </si>
  <si>
    <t>3.1.2</t>
  </si>
  <si>
    <t>3.1.3</t>
  </si>
  <si>
    <t>3.1.4</t>
  </si>
  <si>
    <t>3.2.</t>
  </si>
  <si>
    <t xml:space="preserve"> Приказ Минпросвещения от 03.09.2019 г. № 465</t>
  </si>
  <si>
    <t>ИТОГО затраты, определяемые по иным расчетным обоснованиям:</t>
  </si>
  <si>
    <t>ИТОГО по главам I-III:</t>
  </si>
  <si>
    <t>С учетом непредвиденных работ и зтрат</t>
  </si>
  <si>
    <t>НДС</t>
  </si>
  <si>
    <t>Налоговый кодекс РФ</t>
  </si>
  <si>
    <t>%</t>
  </si>
  <si>
    <t>ВСЕГО стоимость строительства с учетом НДС:</t>
  </si>
  <si>
    <t>в т.ч. Функциональное оснащение</t>
  </si>
  <si>
    <t>тыс.руб.</t>
  </si>
  <si>
    <t>Тех. пприсоединение к сетям инженерно-технического обеспечения</t>
  </si>
  <si>
    <t>Школа на 600 мест</t>
  </si>
  <si>
    <t>табл.03-02-001-01 - табл.03-02-001-02 интерполяция</t>
  </si>
  <si>
    <t>на 600 мест</t>
  </si>
  <si>
    <t>табл.16-01-002-03 - табл.16-01-002-04 интерполяция</t>
  </si>
  <si>
    <t>Средняя общеобразовательная школа на 600 мест в г.Ухта"</t>
  </si>
  <si>
    <t>Школа-детский сад на 90/40 мест в д.Усть-Ижма</t>
  </si>
  <si>
    <t>Школа на 600 мест в с. Ижма</t>
  </si>
  <si>
    <t>Детский сад на 90 мест в д.Бакур</t>
  </si>
  <si>
    <t>Средняя общеобразовательная школа на 110 мест в с.Пыёлдино</t>
  </si>
  <si>
    <t>Средняя общеобразовательная школа на 80 мест с пришкольным интернатом на 20 мест и дошкольными группами на 20 мест в пст.Приуральский "</t>
  </si>
  <si>
    <t>Средняя общеобразовательная школа с реализацией программ дошкольного образования в пст.Мадмас (90/40)</t>
  </si>
  <si>
    <t>Детский сад № 1 с.Усть-Кулом (спально-игровой корпус)</t>
  </si>
  <si>
    <t>Детский сад п. Озерный</t>
  </si>
  <si>
    <t>3.2.1</t>
  </si>
  <si>
    <t>ОУ п.21, табл.7, п. 11, в)</t>
  </si>
  <si>
    <r>
      <rPr>
        <b/>
        <sz val="11"/>
        <rFont val="Times New Roman"/>
        <family val="1"/>
      </rPr>
      <t xml:space="preserve">Государственное автономное учреждение Московской области
</t>
    </r>
    <r>
      <rPr>
        <b/>
        <sz val="11"/>
        <rFont val="Times New Roman"/>
        <family val="1"/>
      </rPr>
      <t>«Московская областная государственная экспертиза»</t>
    </r>
  </si>
  <si>
    <r>
      <rPr>
        <b/>
        <sz val="14"/>
        <rFont val="Times New Roman"/>
        <family val="1"/>
      </rPr>
      <t xml:space="preserve">УТВЕРЖДАЮ
</t>
    </r>
    <r>
      <rPr>
        <b/>
        <sz val="12"/>
        <rFont val="Times New Roman"/>
        <family val="1"/>
      </rPr>
      <t>Начальник УГЭ</t>
    </r>
  </si>
  <si>
    <r>
      <rPr>
        <u/>
        <sz val="12"/>
        <rFont val="Times New Roman"/>
        <family val="1"/>
      </rPr>
      <t>                                     </t>
    </r>
    <r>
      <rPr>
        <b/>
        <sz val="12"/>
        <rFont val="Times New Roman"/>
        <family val="1"/>
      </rPr>
      <t>Г.С.Афанасьева</t>
    </r>
  </si>
  <si>
    <r>
      <rPr>
        <b/>
        <sz val="12"/>
        <rFont val="Times New Roman"/>
        <family val="1"/>
      </rPr>
      <t>«  06  »    ноября    2018 г.</t>
    </r>
  </si>
  <si>
    <r>
      <rPr>
        <sz val="12"/>
        <rFont val="Times New Roman"/>
        <family val="1"/>
      </rPr>
      <t xml:space="preserve">Объект капитального строительства
</t>
    </r>
    <r>
      <rPr>
        <b/>
        <sz val="12"/>
        <rFont val="Times New Roman"/>
        <family val="1"/>
      </rPr>
      <t>Школа на 154 места по адресу: Московская область, г.о. Луховицы, п.Газопроводск, ул. Центральная, участок 31а (ПИР и строительство)</t>
    </r>
  </si>
  <si>
    <r>
      <rPr>
        <b/>
        <sz val="14"/>
        <rFont val="Times New Roman"/>
        <family val="1"/>
      </rPr>
      <t xml:space="preserve">1.  Общие положения
</t>
    </r>
    <r>
      <rPr>
        <b/>
        <sz val="12"/>
        <rFont val="Times New Roman"/>
        <family val="1"/>
      </rPr>
      <t xml:space="preserve">1.1.    Сведения об основании для проведения проверки сметной стоимости:
</t>
    </r>
    <r>
      <rPr>
        <sz val="12"/>
        <rFont val="Times New Roman"/>
        <family val="1"/>
      </rPr>
      <t xml:space="preserve">Договор от 28.06.2018 № 1599Д-18;
</t>
    </r>
    <r>
      <rPr>
        <sz val="12"/>
        <rFont val="Times New Roman"/>
        <family val="1"/>
      </rPr>
      <t xml:space="preserve">Положительное    заключение    ГАУ    МО    «Мособлгосэкспертиза»    по    проектной документации и результатам инженерных изысканий по объекту:    «Школа на 154 места по адресу: Московская область, г.о. Луховицы, п. Газопроводск, ул. Центральная, участок
</t>
    </r>
    <r>
      <rPr>
        <sz val="12"/>
        <rFont val="Times New Roman"/>
        <family val="1"/>
      </rPr>
      <t>31а (ПИР и строительство)» от 11.09.2018  № 50-1-1-3-1240-18.</t>
    </r>
  </si>
  <si>
    <r>
      <rPr>
        <b/>
        <sz val="12"/>
        <rFont val="Times New Roman"/>
        <family val="1"/>
      </rPr>
      <t>1.2.   Сведения об объекте капитального строительства:</t>
    </r>
  </si>
  <si>
    <r>
      <rPr>
        <b/>
        <sz val="12"/>
        <rFont val="Times New Roman"/>
        <family val="1"/>
      </rPr>
      <t>Основные технические показатели объекта капитального строительства</t>
    </r>
  </si>
  <si>
    <r>
      <rPr>
        <sz val="11"/>
        <rFont val="Times New Roman"/>
        <family val="1"/>
      </rPr>
      <t>Наименование</t>
    </r>
  </si>
  <si>
    <r>
      <rPr>
        <sz val="11"/>
        <rFont val="Times New Roman"/>
        <family val="1"/>
      </rPr>
      <t>Ед.  измерения</t>
    </r>
  </si>
  <si>
    <r>
      <rPr>
        <sz val="11"/>
        <rFont val="Times New Roman"/>
        <family val="1"/>
      </rPr>
      <t xml:space="preserve">Численное
</t>
    </r>
    <r>
      <rPr>
        <sz val="11"/>
        <rFont val="Times New Roman"/>
        <family val="1"/>
      </rPr>
      <t>значение</t>
    </r>
  </si>
  <si>
    <r>
      <rPr>
        <sz val="12"/>
        <rFont val="Times New Roman"/>
        <family val="1"/>
      </rPr>
      <t>Площадь участка в границах ГПЗУ</t>
    </r>
  </si>
  <si>
    <r>
      <rPr>
        <vertAlign val="subscript"/>
        <sz val="12"/>
        <rFont val="Times New Roman"/>
        <family val="1"/>
      </rPr>
      <t>м</t>
    </r>
    <r>
      <rPr>
        <sz val="8"/>
        <rFont val="Times New Roman"/>
        <family val="1"/>
      </rPr>
      <t>2</t>
    </r>
  </si>
  <si>
    <r>
      <rPr>
        <sz val="12"/>
        <rFont val="Times New Roman"/>
        <family val="1"/>
      </rPr>
      <t>11 558,0</t>
    </r>
  </si>
  <si>
    <r>
      <rPr>
        <sz val="12"/>
        <rFont val="Times New Roman"/>
        <family val="1"/>
      </rPr>
      <t xml:space="preserve">Площадь участка в границах проектирования, в т.ч.:
</t>
    </r>
    <r>
      <rPr>
        <sz val="12"/>
        <rFont val="Times New Roman"/>
        <family val="1"/>
      </rPr>
      <t>в границах ГПЗУ</t>
    </r>
  </si>
  <si>
    <r>
      <rPr>
        <sz val="12"/>
        <rFont val="Times New Roman"/>
        <family val="1"/>
      </rPr>
      <t xml:space="preserve">11 708,0
</t>
    </r>
    <r>
      <rPr>
        <sz val="12"/>
        <rFont val="Times New Roman"/>
        <family val="1"/>
      </rPr>
      <t>11 010,0</t>
    </r>
  </si>
  <si>
    <r>
      <rPr>
        <sz val="12"/>
        <rFont val="Times New Roman"/>
        <family val="1"/>
      </rPr>
      <t>за границами ГПЗУ</t>
    </r>
  </si>
  <si>
    <r>
      <rPr>
        <sz val="12"/>
        <rFont val="Times New Roman"/>
        <family val="1"/>
      </rPr>
      <t>Площадь застройки</t>
    </r>
  </si>
  <si>
    <r>
      <rPr>
        <sz val="12"/>
        <rFont val="Times New Roman"/>
        <family val="1"/>
      </rPr>
      <t>2 860,0</t>
    </r>
  </si>
  <si>
    <r>
      <rPr>
        <sz val="12"/>
        <rFont val="Times New Roman"/>
        <family val="1"/>
      </rPr>
      <t>Площадь покрытий</t>
    </r>
  </si>
  <si>
    <r>
      <rPr>
        <sz val="12"/>
        <rFont val="Times New Roman"/>
        <family val="1"/>
      </rPr>
      <t>6 766,80</t>
    </r>
  </si>
  <si>
    <r>
      <rPr>
        <sz val="12"/>
        <rFont val="Times New Roman"/>
        <family val="1"/>
      </rPr>
      <t>Площадь озеленения</t>
    </r>
  </si>
  <si>
    <r>
      <rPr>
        <sz val="12"/>
        <rFont val="Times New Roman"/>
        <family val="1"/>
      </rPr>
      <t>2 081,20</t>
    </r>
  </si>
  <si>
    <r>
      <rPr>
        <sz val="12"/>
        <rFont val="Times New Roman"/>
        <family val="1"/>
      </rPr>
      <t>Количество надземных этажей</t>
    </r>
  </si>
  <si>
    <r>
      <rPr>
        <sz val="12"/>
        <rFont val="Times New Roman"/>
        <family val="1"/>
      </rPr>
      <t>шт.</t>
    </r>
  </si>
  <si>
    <r>
      <rPr>
        <sz val="12"/>
        <rFont val="Times New Roman"/>
        <family val="1"/>
      </rPr>
      <t>1-3</t>
    </r>
  </si>
  <si>
    <r>
      <rPr>
        <sz val="12"/>
        <rFont val="Times New Roman"/>
        <family val="1"/>
      </rPr>
      <t>Количество подземных этажей</t>
    </r>
  </si>
  <si>
    <r>
      <rPr>
        <sz val="12"/>
        <rFont val="Times New Roman"/>
        <family val="1"/>
      </rPr>
      <t>Общая площадь здания школы на 154 места</t>
    </r>
  </si>
  <si>
    <r>
      <rPr>
        <sz val="12"/>
        <rFont val="Times New Roman"/>
        <family val="1"/>
      </rPr>
      <t>Полезная площадь здания</t>
    </r>
  </si>
  <si>
    <r>
      <rPr>
        <sz val="12"/>
        <rFont val="Times New Roman"/>
        <family val="1"/>
      </rPr>
      <t>5 113,06</t>
    </r>
  </si>
  <si>
    <r>
      <rPr>
        <sz val="12"/>
        <rFont val="Times New Roman"/>
        <family val="1"/>
      </rPr>
      <t>Строительный объем, в т.ч.:</t>
    </r>
  </si>
  <si>
    <r>
      <rPr>
        <sz val="12"/>
        <rFont val="Times New Roman"/>
        <family val="1"/>
      </rPr>
      <t>33 524,29</t>
    </r>
  </si>
  <si>
    <r>
      <rPr>
        <sz val="12"/>
        <rFont val="Times New Roman"/>
        <family val="1"/>
      </rPr>
      <t>выше отм. 0,000</t>
    </r>
  </si>
  <si>
    <r>
      <rPr>
        <sz val="12"/>
        <rFont val="Times New Roman"/>
        <family val="1"/>
      </rPr>
      <t>28 888,30</t>
    </r>
  </si>
  <si>
    <r>
      <rPr>
        <sz val="12"/>
        <rFont val="Times New Roman"/>
        <family val="1"/>
      </rPr>
      <t>ниже отм. 0,000</t>
    </r>
  </si>
  <si>
    <r>
      <rPr>
        <sz val="12"/>
        <rFont val="Times New Roman"/>
        <family val="1"/>
      </rPr>
      <t>4 635,99</t>
    </r>
  </si>
  <si>
    <r>
      <rPr>
        <b/>
        <sz val="12"/>
        <rFont val="Times New Roman"/>
        <family val="1"/>
      </rPr>
      <t xml:space="preserve">1.3.   Сведения   о   лицах,   осуществивших   подготовку   проектной   документации (сводного сметного расчета) и (или) выполнивших инженерные изыскания:
</t>
    </r>
    <r>
      <rPr>
        <i/>
        <sz val="12"/>
        <rFont val="Times New Roman"/>
        <family val="1"/>
      </rPr>
      <t xml:space="preserve">Проектная организация
</t>
    </r>
    <r>
      <rPr>
        <sz val="12"/>
        <rFont val="Times New Roman"/>
        <family val="1"/>
      </rPr>
      <t xml:space="preserve">ООО   «ПромСтройИнжиниринг   СПб»   191187,   г. Санкт-Петербург,   набережная Кутузова, д. 22, лит. А.
</t>
    </r>
    <r>
      <rPr>
        <i/>
        <sz val="12"/>
        <rFont val="Times New Roman"/>
        <family val="1"/>
      </rPr>
      <t xml:space="preserve">Изыскательские организации
</t>
    </r>
    <r>
      <rPr>
        <sz val="12"/>
        <rFont val="Times New Roman"/>
        <family val="1"/>
      </rPr>
      <t xml:space="preserve">ООО НПК «ЭкоГеоПроект», 111141, г. Москва, пр. Перова Поля, 3-й, д. 8, стр. 5. ООО   «ТехноСервис»,   141313   Московская   область,   Сергиево-Посадский   район,
</t>
    </r>
    <r>
      <rPr>
        <sz val="12"/>
        <rFont val="Times New Roman"/>
        <family val="1"/>
      </rPr>
      <t>г. Сергиев Посад, Московское шоссе, д. 30 А.</t>
    </r>
  </si>
  <si>
    <r>
      <rPr>
        <b/>
        <sz val="12"/>
        <rFont val="Times New Roman"/>
        <family val="1"/>
      </rPr>
      <t xml:space="preserve">1.4.   Сведения о заявителе, заказчике, застройщике:
</t>
    </r>
    <r>
      <rPr>
        <b/>
        <sz val="12"/>
        <rFont val="Times New Roman"/>
        <family val="1"/>
      </rPr>
      <t xml:space="preserve">Заявитель  </t>
    </r>
    <r>
      <rPr>
        <sz val="12"/>
        <rFont val="Times New Roman"/>
        <family val="1"/>
      </rPr>
      <t>–  ООО  «ПромСтройИнжиниринг  СПб»  191187,     г. Санкт-Петербург, набережная Кутузова, д. 22, лит. А.</t>
    </r>
  </si>
  <si>
    <r>
      <rPr>
        <b/>
        <sz val="12"/>
        <rFont val="Times New Roman"/>
        <family val="1"/>
      </rPr>
      <t xml:space="preserve">Застройщик, Технический заказчик </t>
    </r>
    <r>
      <rPr>
        <sz val="12"/>
        <rFont val="Times New Roman"/>
        <family val="1"/>
      </rPr>
      <t xml:space="preserve">– администрация городского округа Луховицы Московской    области,    140501,    Московская    обл.,    Луховицкий    р-н,    г. Луховицы, ул. Советская, д. 5.
</t>
    </r>
    <r>
      <rPr>
        <b/>
        <sz val="12"/>
        <rFont val="Times New Roman"/>
        <family val="1"/>
      </rPr>
      <t xml:space="preserve">1.5.   Сведения  о  документах,  подтверждающих  полномочия  заявителя  действовать от   имени  государственного  заказчика,  муниципального  заказчика,  технического заказчика, застройщика:
</t>
    </r>
    <r>
      <rPr>
        <sz val="12"/>
        <rFont val="Times New Roman"/>
        <family val="1"/>
      </rPr>
      <t xml:space="preserve">Муниципальный  контракт  №  1  от  29.01.2018  г.,  заключенный  Администрацией
</t>
    </r>
    <r>
      <rPr>
        <sz val="12"/>
        <rFont val="Times New Roman"/>
        <family val="1"/>
      </rPr>
      <t>городского округа Луховицы Московской области с ООО «ПромСтройИнжиниринг СПб».</t>
    </r>
  </si>
  <si>
    <r>
      <rPr>
        <b/>
        <sz val="12"/>
        <rFont val="Times New Roman"/>
        <family val="1"/>
      </rPr>
      <t xml:space="preserve">1.6.   Сведения    о    составе    представленной    проектной    документации        (иных
</t>
    </r>
    <r>
      <rPr>
        <b/>
        <sz val="12"/>
        <rFont val="Times New Roman"/>
        <family val="1"/>
      </rPr>
      <t>представленных документов):</t>
    </r>
  </si>
  <si>
    <r>
      <rPr>
        <sz val="10"/>
        <rFont val="Times New Roman"/>
        <family val="1"/>
      </rPr>
      <t>Номер тома</t>
    </r>
  </si>
  <si>
    <r>
      <rPr>
        <sz val="10"/>
        <rFont val="Times New Roman"/>
        <family val="1"/>
      </rPr>
      <t>Наименование</t>
    </r>
  </si>
  <si>
    <r>
      <rPr>
        <sz val="10"/>
        <rFont val="Times New Roman"/>
        <family val="1"/>
      </rPr>
      <t xml:space="preserve">Сведения об организации, осуществившей
</t>
    </r>
    <r>
      <rPr>
        <sz val="10"/>
        <rFont val="Times New Roman"/>
        <family val="1"/>
      </rPr>
      <t>подготовку документации</t>
    </r>
  </si>
  <si>
    <r>
      <rPr>
        <b/>
        <sz val="11"/>
        <rFont val="Times New Roman"/>
        <family val="1"/>
      </rPr>
      <t>Результаты инженерных изысканий, выполненных в 2018 году</t>
    </r>
  </si>
  <si>
    <r>
      <rPr>
        <sz val="10"/>
        <rFont val="Times New Roman"/>
        <family val="1"/>
      </rPr>
      <t>-</t>
    </r>
  </si>
  <si>
    <r>
      <rPr>
        <sz val="10"/>
        <rFont val="Times New Roman"/>
        <family val="1"/>
      </rPr>
      <t>Инженерно-геодезические изыскания</t>
    </r>
  </si>
  <si>
    <r>
      <rPr>
        <sz val="10"/>
        <rFont val="Times New Roman"/>
        <family val="1"/>
      </rPr>
      <t xml:space="preserve">ООО НПК
</t>
    </r>
    <r>
      <rPr>
        <sz val="10"/>
        <rFont val="Times New Roman"/>
        <family val="1"/>
      </rPr>
      <t>«ЭкоГеоПроект»</t>
    </r>
  </si>
  <si>
    <r>
      <rPr>
        <sz val="10"/>
        <rFont val="Times New Roman"/>
        <family val="1"/>
      </rPr>
      <t>Инженерно-геологические изыскания</t>
    </r>
  </si>
  <si>
    <r>
      <rPr>
        <sz val="10"/>
        <rFont val="Times New Roman"/>
        <family val="1"/>
      </rPr>
      <t>- « -</t>
    </r>
  </si>
  <si>
    <r>
      <rPr>
        <sz val="10"/>
        <rFont val="Times New Roman"/>
        <family val="1"/>
      </rPr>
      <t>инженерно-экологические изыскания</t>
    </r>
  </si>
  <si>
    <r>
      <rPr>
        <sz val="10"/>
        <rFont val="Times New Roman"/>
        <family val="1"/>
      </rPr>
      <t>ООО «ТехноСервис»</t>
    </r>
  </si>
  <si>
    <r>
      <rPr>
        <b/>
        <sz val="11"/>
        <rFont val="Times New Roman"/>
        <family val="1"/>
      </rPr>
      <t>Проектная документация, разработанная в 2018 году</t>
    </r>
  </si>
  <si>
    <r>
      <rPr>
        <sz val="10"/>
        <rFont val="Times New Roman"/>
        <family val="1"/>
      </rPr>
      <t xml:space="preserve">1
</t>
    </r>
    <r>
      <rPr>
        <sz val="10"/>
        <rFont val="Times New Roman"/>
        <family val="1"/>
      </rPr>
      <t xml:space="preserve">1.1
</t>
    </r>
    <r>
      <rPr>
        <sz val="10"/>
        <rFont val="Times New Roman"/>
        <family val="1"/>
      </rPr>
      <t xml:space="preserve">1.2
</t>
    </r>
    <r>
      <rPr>
        <sz val="10"/>
        <rFont val="Times New Roman"/>
        <family val="1"/>
      </rPr>
      <t>1.3</t>
    </r>
  </si>
  <si>
    <r>
      <rPr>
        <sz val="10"/>
        <rFont val="Times New Roman"/>
        <family val="1"/>
      </rPr>
      <t>ПСИ–069–СОШ154–ПЗ</t>
    </r>
  </si>
  <si>
    <r>
      <rPr>
        <sz val="10"/>
        <rFont val="Times New Roman"/>
        <family val="1"/>
      </rPr>
      <t>Раздел 1 «Пояснительная записка» (в составе 4-х книг)</t>
    </r>
  </si>
  <si>
    <r>
      <rPr>
        <sz val="10"/>
        <rFont val="Times New Roman"/>
        <family val="1"/>
      </rPr>
      <t xml:space="preserve">ООО
</t>
    </r>
    <r>
      <rPr>
        <sz val="10"/>
        <rFont val="Times New Roman"/>
        <family val="1"/>
      </rPr>
      <t>«ПромСтройИнжиниринг СПб»</t>
    </r>
  </si>
  <si>
    <r>
      <rPr>
        <sz val="10"/>
        <rFont val="Times New Roman"/>
        <family val="1"/>
      </rPr>
      <t>ПСИ–069–СОШ154–ПЗУ</t>
    </r>
  </si>
  <si>
    <r>
      <rPr>
        <sz val="10"/>
        <rFont val="Times New Roman"/>
        <family val="1"/>
      </rPr>
      <t xml:space="preserve">Раздел       2       «Схема       планировочной
</t>
    </r>
    <r>
      <rPr>
        <sz val="10"/>
        <rFont val="Times New Roman"/>
        <family val="1"/>
      </rPr>
      <t>организации земельного участка»</t>
    </r>
  </si>
  <si>
    <r>
      <rPr>
        <sz val="10"/>
        <rFont val="Times New Roman"/>
        <family val="1"/>
      </rPr>
      <t>ПСИ–069–СОШ154–АР</t>
    </r>
  </si>
  <si>
    <r>
      <rPr>
        <sz val="10"/>
        <rFont val="Times New Roman"/>
        <family val="1"/>
      </rPr>
      <t>Раздел 3 «Архитектурные решения»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</si>
  <si>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ОПР</t>
    </r>
  </si>
  <si>
    <r>
      <rPr>
        <sz val="10"/>
        <rFont val="Times New Roman"/>
        <family val="1"/>
      </rPr>
      <t xml:space="preserve">Раздел   4   «Конструктивные   и   объемно-
</t>
    </r>
    <r>
      <rPr>
        <sz val="10"/>
        <rFont val="Times New Roman"/>
        <family val="1"/>
      </rPr>
      <t>планировочные решения»</t>
    </r>
  </si>
  <si>
    <r>
      <rPr>
        <sz val="10"/>
        <rFont val="Times New Roman"/>
        <family val="1"/>
      </rPr>
      <t xml:space="preserve">Сведения об инженерном оборудовании, о сетях инженерно-технического обеспечения, перечень
</t>
    </r>
    <r>
      <rPr>
        <sz val="10"/>
        <rFont val="Times New Roman"/>
        <family val="1"/>
      </rPr>
      <t>инженерно-технических мероприятий, содержание технологических решений</t>
    </r>
  </si>
  <si>
    <r>
      <rPr>
        <sz val="10"/>
        <rFont val="Times New Roman"/>
        <family val="1"/>
      </rPr>
      <t>5.1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</si>
  <si>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ИОС1.ЭС</t>
    </r>
  </si>
  <si>
    <r>
      <rPr>
        <sz val="10"/>
        <rFont val="Times New Roman"/>
        <family val="1"/>
      </rPr>
      <t xml:space="preserve">Подраздел                  1                  «Система
</t>
    </r>
    <r>
      <rPr>
        <sz val="10"/>
        <rFont val="Times New Roman"/>
        <family val="1"/>
      </rPr>
      <t>электроснабжения»</t>
    </r>
  </si>
  <si>
    <r>
      <rPr>
        <sz val="10"/>
        <rFont val="Times New Roman"/>
        <family val="1"/>
      </rPr>
      <t>5.2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</si>
  <si>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ИОС2.СВС</t>
    </r>
  </si>
  <si>
    <r>
      <rPr>
        <sz val="10"/>
        <rFont val="Times New Roman"/>
        <family val="1"/>
      </rPr>
      <t>Подраздел 2 «Система водоснабжения»</t>
    </r>
  </si>
  <si>
    <r>
      <rPr>
        <sz val="10"/>
        <rFont val="Times New Roman"/>
        <family val="1"/>
      </rPr>
      <t>5.3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</si>
  <si>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ИОС3.СВО</t>
    </r>
  </si>
  <si>
    <r>
      <rPr>
        <sz val="10"/>
        <rFont val="Times New Roman"/>
        <family val="1"/>
      </rPr>
      <t>Подраздел 3 «Система водоотведения»</t>
    </r>
  </si>
  <si>
    <r>
      <rPr>
        <sz val="10"/>
        <rFont val="Times New Roman"/>
        <family val="1"/>
      </rPr>
      <t>5.4.1</t>
    </r>
  </si>
  <si>
    <r>
      <rPr>
        <sz val="10"/>
        <rFont val="Times New Roman"/>
        <family val="1"/>
      </rPr>
      <t>ПСИ–069–СОШ154– ИОС4.ОВ1</t>
    </r>
  </si>
  <si>
    <r>
      <rPr>
        <sz val="10"/>
        <rFont val="Times New Roman"/>
        <family val="1"/>
      </rPr>
      <t xml:space="preserve">Подраздел  4  «Отопление,  вентиляция  и кондиционирование    воздуха,    тепловые
</t>
    </r>
    <r>
      <rPr>
        <sz val="10"/>
        <rFont val="Times New Roman"/>
        <family val="1"/>
      </rPr>
      <t>сети» Книга 1 «Отопление и вентиляция»</t>
    </r>
  </si>
  <si>
    <r>
      <rPr>
        <sz val="10"/>
        <rFont val="Times New Roman"/>
        <family val="1"/>
      </rPr>
      <t>5.4.2</t>
    </r>
  </si>
  <si>
    <r>
      <rPr>
        <sz val="10"/>
        <rFont val="Times New Roman"/>
        <family val="1"/>
      </rPr>
      <t>ПСИ–069–СОШ154– ИОС4.ОВ2</t>
    </r>
  </si>
  <si>
    <r>
      <rPr>
        <sz val="10"/>
        <rFont val="Times New Roman"/>
        <family val="1"/>
      </rPr>
      <t xml:space="preserve">Подраздел  4  «Отопление,  вентиляция  и кон-диционирование   воздуха,   тепловые сети»
</t>
    </r>
    <r>
      <rPr>
        <sz val="10"/>
        <rFont val="Times New Roman"/>
        <family val="1"/>
      </rPr>
      <t>Книга 2 «Тепломеханические решения»</t>
    </r>
  </si>
  <si>
    <r>
      <rPr>
        <sz val="10"/>
        <rFont val="Times New Roman"/>
        <family val="1"/>
      </rPr>
      <t>5.5.1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</si>
  <si>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ИОС5.СС1</t>
    </r>
  </si>
  <si>
    <r>
      <rPr>
        <sz val="10"/>
        <rFont val="Times New Roman"/>
        <family val="1"/>
      </rPr>
      <t xml:space="preserve">Подраздел 5 «Сети связи»
</t>
    </r>
    <r>
      <rPr>
        <sz val="10"/>
        <rFont val="Times New Roman"/>
        <family val="1"/>
      </rPr>
      <t>Книга 1 «Пожарная сигнализация</t>
    </r>
  </si>
  <si>
    <r>
      <rPr>
        <sz val="10"/>
        <rFont val="Times New Roman"/>
        <family val="1"/>
      </rPr>
      <t>5.5.2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</si>
  <si>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ИОС5.СС2</t>
    </r>
  </si>
  <si>
    <r>
      <rPr>
        <sz val="10"/>
        <rFont val="Times New Roman"/>
        <family val="1"/>
      </rPr>
      <t xml:space="preserve">Подраздел 5 «Сети связи»
</t>
    </r>
    <r>
      <rPr>
        <sz val="10"/>
        <rFont val="Times New Roman"/>
        <family val="1"/>
      </rPr>
      <t>Книга 2 «Охранная сигнализация»</t>
    </r>
  </si>
  <si>
    <r>
      <rPr>
        <sz val="10"/>
        <rFont val="Times New Roman"/>
        <family val="1"/>
      </rPr>
      <t>5.5.3</t>
    </r>
  </si>
  <si>
    <r>
      <rPr>
        <sz val="10"/>
        <rFont val="Times New Roman"/>
        <family val="1"/>
      </rPr>
      <t>ПСИ–069–СОШ154– ИОС5.СС3</t>
    </r>
  </si>
  <si>
    <r>
      <rPr>
        <sz val="10"/>
        <rFont val="Times New Roman"/>
        <family val="1"/>
      </rPr>
      <t>Подраздел 5 «Сети связи» Книга 3 «Сети связи»</t>
    </r>
  </si>
  <si>
    <r>
      <rPr>
        <sz val="10"/>
        <rFont val="Times New Roman"/>
        <family val="1"/>
      </rPr>
      <t>5.5.4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</si>
  <si>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ИОС5.АК</t>
    </r>
  </si>
  <si>
    <r>
      <rPr>
        <sz val="10"/>
        <rFont val="Times New Roman"/>
        <family val="1"/>
      </rPr>
      <t xml:space="preserve">Подраздел 5 «Сети связи»
</t>
    </r>
    <r>
      <rPr>
        <sz val="10"/>
        <rFont val="Times New Roman"/>
        <family val="1"/>
      </rPr>
      <t>Книга 4 «Автоматизация»</t>
    </r>
  </si>
  <si>
    <r>
      <rPr>
        <sz val="10"/>
        <rFont val="Times New Roman"/>
        <family val="1"/>
      </rPr>
      <t>5.7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</si>
  <si>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ИОС7.ТХ</t>
    </r>
  </si>
  <si>
    <r>
      <rPr>
        <sz val="10"/>
        <rFont val="Times New Roman"/>
        <family val="1"/>
      </rPr>
      <t>Подраздел 7 «Технологические решения»</t>
    </r>
  </si>
  <si>
    <r>
      <rPr>
        <sz val="10"/>
        <rFont val="Times New Roman"/>
        <family val="1"/>
      </rPr>
      <t>ПСИ–069–СОШ154–</t>
    </r>
  </si>
  <si>
    <r>
      <rPr>
        <sz val="10"/>
        <rFont val="Times New Roman"/>
        <family val="1"/>
      </rPr>
      <t>Раздел        6        «Проект        организации</t>
    </r>
  </si>
  <si>
    <r>
      <rPr>
        <sz val="10"/>
        <rFont val="Times New Roman"/>
        <family val="1"/>
      </rPr>
      <t>ПОС</t>
    </r>
  </si>
  <si>
    <r>
      <rPr>
        <sz val="10"/>
        <rFont val="Times New Roman"/>
        <family val="1"/>
      </rPr>
      <t>строительства»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</si>
  <si>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ООС</t>
    </r>
  </si>
  <si>
    <r>
      <rPr>
        <sz val="10"/>
        <rFont val="Times New Roman"/>
        <family val="1"/>
      </rPr>
      <t xml:space="preserve">Раздел     8     «Мероприятия     по     охране
</t>
    </r>
    <r>
      <rPr>
        <sz val="10"/>
        <rFont val="Times New Roman"/>
        <family val="1"/>
      </rPr>
      <t>окружающей среды»</t>
    </r>
  </si>
  <si>
    <r>
      <rPr>
        <sz val="10"/>
        <rFont val="Times New Roman"/>
        <family val="1"/>
      </rPr>
      <t>ПСИ–069–СОШ154– МПБ</t>
    </r>
  </si>
  <si>
    <r>
      <rPr>
        <sz val="10"/>
        <rFont val="Times New Roman"/>
        <family val="1"/>
      </rPr>
      <t>Раздел  9  «Мероприятия  по  обеспечению пожарной безопасности»</t>
    </r>
  </si>
  <si>
    <r>
      <rPr>
        <sz val="10"/>
        <rFont val="Times New Roman"/>
        <family val="1"/>
      </rPr>
      <t xml:space="preserve">ПСИ–069–СОШ154–
</t>
    </r>
    <r>
      <rPr>
        <sz val="10"/>
        <rFont val="Times New Roman"/>
        <family val="1"/>
      </rPr>
      <t>МОДИ</t>
    </r>
  </si>
  <si>
    <r>
      <rPr>
        <sz val="10"/>
        <rFont val="Times New Roman"/>
        <family val="1"/>
      </rPr>
      <t xml:space="preserve">Раздел 10 «Мероприятия по обеспечению
</t>
    </r>
    <r>
      <rPr>
        <sz val="10"/>
        <rFont val="Times New Roman"/>
        <family val="1"/>
      </rPr>
      <t>доступа инвалидов»</t>
    </r>
  </si>
  <si>
    <r>
      <rPr>
        <sz val="10"/>
        <rFont val="Times New Roman"/>
        <family val="1"/>
      </rPr>
      <t>10.1</t>
    </r>
  </si>
  <si>
    <r>
      <rPr>
        <sz val="10"/>
        <rFont val="Times New Roman"/>
        <family val="1"/>
      </rPr>
      <t>ПСИ–069–СОШ154–ЭЭ</t>
    </r>
  </si>
  <si>
    <r>
      <rPr>
        <sz val="10"/>
        <rFont val="Times New Roman"/>
        <family val="1"/>
      </rPr>
      <t xml:space="preserve">Раздел      10      (1)      «Мероприятия      по обеспечению     соблюдения     требований энергетической         эффективности         и требований        оснащенности        зданий,
</t>
    </r>
    <r>
      <rPr>
        <sz val="10"/>
        <rFont val="Times New Roman"/>
        <family val="1"/>
      </rPr>
      <t>строений  и  сооружений  приборами  учета используемых энергетических ресурсов»</t>
    </r>
  </si>
  <si>
    <r>
      <rPr>
        <sz val="10"/>
        <rFont val="Times New Roman"/>
        <family val="1"/>
      </rPr>
      <t>10.2</t>
    </r>
  </si>
  <si>
    <r>
      <rPr>
        <sz val="10"/>
        <rFont val="Times New Roman"/>
        <family val="1"/>
      </rPr>
      <t>ПСИ–069–СОШ154–ТБЭ</t>
    </r>
  </si>
  <si>
    <r>
      <rPr>
        <sz val="10"/>
        <rFont val="Times New Roman"/>
        <family val="1"/>
      </rPr>
      <t xml:space="preserve">Раздел 12 «Иная документация в случаях, предусмотренных                 федеральными законами»
</t>
    </r>
    <r>
      <rPr>
        <sz val="10"/>
        <rFont val="Times New Roman"/>
        <family val="1"/>
      </rPr>
      <t>Подраздел  1  «Требования  к  обеспечению безопасной  эксплуатации  объектов  капи- тального строительства»</t>
    </r>
  </si>
  <si>
    <r>
      <rPr>
        <b/>
        <sz val="12"/>
        <rFont val="Times New Roman"/>
        <family val="1"/>
      </rPr>
      <t xml:space="preserve">1.7.   Сведения об источниках финансирования:
</t>
    </r>
    <r>
      <rPr>
        <sz val="12"/>
        <rFont val="Times New Roman"/>
        <family val="1"/>
      </rPr>
      <t>Бюджет Московской области.</t>
    </r>
  </si>
  <si>
    <r>
      <rPr>
        <b/>
        <sz val="12"/>
        <rFont val="Times New Roman"/>
        <family val="1"/>
      </rPr>
      <t xml:space="preserve">1.8.   Сведения о предельных лимитах расходных обязательств на строительство или Сведения   о   решении   (письме)   по   объекту   капитального   строительства,   преду- смотренном  подпунктами  "з"  и  "з_1"  пункта  8  Положения  о  проведении  проверки достоверности определения сметной стоимости строительства, реконструкции, капи- тального  ремонта  объектов  капитального  строительства,  финансирование  которых осуществляется  с  привлечением  средств  бюджетов  бюджетной  системы  Российской Федерации,  средств  юридических  лиц,  созданных  Российской  Федерацией,  субъек- тами  Российской  Федерации,  муниципальными  образованиями,  юридических  лиц, доля Российской Федерации, субъектов Российской Федерации, муниципальных об- разований в уставных (складочных) капиталах которых составляет более 50 процен- тов, утвержденного постановлением Правительства Российской Федерации от 18 мая 2009 г. N 427:
</t>
    </r>
    <r>
      <rPr>
        <sz val="12"/>
        <rFont val="Times New Roman"/>
        <family val="1"/>
      </rPr>
      <t xml:space="preserve">На основании представленной выписки из государственной программы Московской области  «Образование Подмосковья» на 2017-2025 годы (с изменениями), утвержденной постановлением   Правительства   Московской   области   от   24.08.2018   №562/28,   лимит финансирования составляет 345 423,28 тыс. руб.
</t>
    </r>
    <r>
      <rPr>
        <sz val="12"/>
        <rFont val="Times New Roman"/>
        <family val="1"/>
      </rPr>
      <t xml:space="preserve">Письмом Министерства строительного комплекса Московской области от 17.10.2018
</t>
    </r>
    <r>
      <rPr>
        <sz val="12"/>
        <rFont val="Times New Roman"/>
        <family val="1"/>
      </rPr>
      <t xml:space="preserve">№13318   увеличение   размера   финансирования   за   счет   средств   бюджета   Московской области  после  получения  положительного  заключения  ГАУ  «Мособлгосэкспертиза»  по проверке  достоверности  определения  сметной  стоимости  будет  учтено  при  следующих
</t>
    </r>
    <r>
      <rPr>
        <sz val="12"/>
        <rFont val="Times New Roman"/>
        <family val="1"/>
      </rPr>
      <t>правках бюджета Московской области.</t>
    </r>
  </si>
  <si>
    <r>
      <rPr>
        <b/>
        <sz val="14"/>
        <rFont val="Times New Roman"/>
        <family val="1"/>
      </rPr>
      <t xml:space="preserve">2.  Описание сметы на строительство
</t>
    </r>
    <r>
      <rPr>
        <b/>
        <sz val="12"/>
        <rFont val="Times New Roman"/>
        <family val="1"/>
      </rPr>
      <t xml:space="preserve">2.1.   Сведения об общей стоимости объекта строительства:
</t>
    </r>
    <r>
      <rPr>
        <sz val="12"/>
        <rFont val="Times New Roman"/>
        <family val="1"/>
      </rPr>
      <t>Первоначально представленная стоимость строительства</t>
    </r>
  </si>
  <si>
    <r>
      <rPr>
        <sz val="12"/>
        <rFont val="Times New Roman"/>
        <family val="1"/>
      </rPr>
      <t>Наименование затрат</t>
    </r>
  </si>
  <si>
    <r>
      <rPr>
        <sz val="12"/>
        <rFont val="Times New Roman"/>
        <family val="1"/>
      </rPr>
      <t xml:space="preserve">Сметная стоимость в уровне цен
</t>
    </r>
    <r>
      <rPr>
        <sz val="12"/>
        <rFont val="Times New Roman"/>
        <family val="1"/>
      </rPr>
      <t xml:space="preserve">на 01.01.2000г.
</t>
    </r>
    <r>
      <rPr>
        <sz val="12"/>
        <rFont val="Times New Roman"/>
        <family val="1"/>
      </rPr>
      <t>(тыс. руб.)</t>
    </r>
  </si>
  <si>
    <r>
      <rPr>
        <sz val="12"/>
        <rFont val="Times New Roman"/>
        <family val="1"/>
      </rPr>
      <t xml:space="preserve">Сметная стоимость в текущем уровне цен
</t>
    </r>
    <r>
      <rPr>
        <sz val="12"/>
        <rFont val="Times New Roman"/>
        <family val="1"/>
      </rPr>
      <t xml:space="preserve">на июнь 2018 года
</t>
    </r>
    <r>
      <rPr>
        <sz val="12"/>
        <rFont val="Times New Roman"/>
        <family val="1"/>
      </rPr>
      <t>(тыс. руб.)</t>
    </r>
  </si>
  <si>
    <r>
      <rPr>
        <sz val="12"/>
        <rFont val="Times New Roman"/>
        <family val="1"/>
      </rPr>
      <t>Общая сметная стоимость, в том числе:</t>
    </r>
  </si>
  <si>
    <r>
      <rPr>
        <sz val="12"/>
        <rFont val="Times New Roman"/>
        <family val="1"/>
      </rPr>
      <t>104 207,62</t>
    </r>
  </si>
  <si>
    <r>
      <rPr>
        <sz val="12"/>
        <rFont val="Times New Roman"/>
        <family val="1"/>
      </rPr>
      <t>479 112,82</t>
    </r>
  </si>
  <si>
    <r>
      <rPr>
        <sz val="12"/>
        <rFont val="Times New Roman"/>
        <family val="1"/>
      </rPr>
      <t>- строительно-монтажные работы</t>
    </r>
  </si>
  <si>
    <r>
      <rPr>
        <sz val="12"/>
        <rFont val="Times New Roman"/>
        <family val="1"/>
      </rPr>
      <t>59 134,74</t>
    </r>
  </si>
  <si>
    <r>
      <rPr>
        <sz val="12"/>
        <rFont val="Times New Roman"/>
        <family val="1"/>
      </rPr>
      <t>331 066,25</t>
    </r>
  </si>
  <si>
    <r>
      <rPr>
        <sz val="12"/>
        <rFont val="Times New Roman"/>
        <family val="1"/>
      </rPr>
      <t>- оборудование</t>
    </r>
  </si>
  <si>
    <r>
      <rPr>
        <sz val="12"/>
        <rFont val="Times New Roman"/>
        <family val="1"/>
      </rPr>
      <t>40 266,72</t>
    </r>
  </si>
  <si>
    <r>
      <rPr>
        <sz val="12"/>
        <rFont val="Times New Roman"/>
        <family val="1"/>
      </rPr>
      <t>127 647,11</t>
    </r>
  </si>
  <si>
    <r>
      <rPr>
        <sz val="12"/>
        <rFont val="Times New Roman"/>
        <family val="1"/>
      </rPr>
      <t>- прочие</t>
    </r>
  </si>
  <si>
    <r>
      <rPr>
        <sz val="12"/>
        <rFont val="Times New Roman"/>
        <family val="1"/>
      </rPr>
      <t>4 806,16</t>
    </r>
  </si>
  <si>
    <r>
      <rPr>
        <sz val="12"/>
        <rFont val="Times New Roman"/>
        <family val="1"/>
      </rPr>
      <t>20 399,46</t>
    </r>
  </si>
  <si>
    <r>
      <rPr>
        <sz val="12"/>
        <rFont val="Times New Roman"/>
        <family val="1"/>
      </rPr>
      <t xml:space="preserve">Кроме того, НДС 18%  без
</t>
    </r>
    <r>
      <rPr>
        <sz val="12"/>
        <rFont val="Times New Roman"/>
        <family val="1"/>
      </rPr>
      <t>компенсационных затрат</t>
    </r>
  </si>
  <si>
    <r>
      <rPr>
        <sz val="12"/>
        <rFont val="Times New Roman"/>
        <family val="1"/>
      </rPr>
      <t>-</t>
    </r>
  </si>
  <si>
    <r>
      <rPr>
        <sz val="12"/>
        <rFont val="Times New Roman"/>
        <family val="1"/>
      </rPr>
      <t>84 530,30</t>
    </r>
  </si>
  <si>
    <r>
      <rPr>
        <sz val="12"/>
        <rFont val="Times New Roman"/>
        <family val="1"/>
      </rPr>
      <t>Всего с НДС</t>
    </r>
  </si>
  <si>
    <r>
      <rPr>
        <sz val="12"/>
        <rFont val="Times New Roman"/>
        <family val="1"/>
      </rPr>
      <t>563 643,12</t>
    </r>
  </si>
  <si>
    <r>
      <rPr>
        <b/>
        <sz val="12"/>
        <rFont val="Times New Roman"/>
        <family val="1"/>
      </rPr>
      <t xml:space="preserve">2.2.   Перечень представленной сметной документации:
</t>
    </r>
    <r>
      <rPr>
        <sz val="12"/>
        <rFont val="Times New Roman"/>
        <family val="1"/>
      </rPr>
      <t>раздел    11.    Смета    на    строительство    объектов    капитального    строительства, разработанный ООО «ПромСтройИнжиниринг СПб».</t>
    </r>
  </si>
  <si>
    <r>
      <rPr>
        <b/>
        <sz val="12"/>
        <rFont val="Times New Roman"/>
        <family val="1"/>
      </rPr>
      <t xml:space="preserve">2.3.   Информация об использованных сметных нормативах:
</t>
    </r>
    <r>
      <rPr>
        <sz val="12"/>
        <rFont val="Times New Roman"/>
        <family val="1"/>
      </rPr>
      <t xml:space="preserve">Сметная   документация   разработана   в   сметно-нормативной   базе   ТСНБ-2001   в редакции 2014 года версии 15.0 для строек на территории Московской области.
</t>
    </r>
    <r>
      <rPr>
        <sz val="12"/>
        <rFont val="Times New Roman"/>
        <family val="1"/>
      </rPr>
      <t xml:space="preserve">Стоимости    материалов,    оборудования,    отсутствующие    в    территориальных    и федеральных сборниках сметных цен на материалы, изделия и конструкции, приняты по прайс-листам в текущем уровне цен с пересчётом в базисный уровень цен по состоянию на 01.01.2000 методом «обратного счёта».
</t>
    </r>
    <r>
      <rPr>
        <sz val="12"/>
        <rFont val="Times New Roman"/>
        <family val="1"/>
      </rPr>
      <t xml:space="preserve">Накладные расходы и сметная прибыль в локальных сметных расчётах определены от  ФОТ  по  видам  работ  в  соответствии  с  МДС  81-33.2004  (приложение  1)   и  МДС  81 25.2001  с  учётом  положений  письма  Росстроя  от  18.11.2004  №АП-5536/06  «О  порядке применения нормативов сметной прибыли в строительстве».
</t>
    </r>
    <r>
      <rPr>
        <sz val="12"/>
        <rFont val="Times New Roman"/>
        <family val="1"/>
      </rPr>
      <t xml:space="preserve">Стоимость  капитального  строительства  пересчитана  в  цены  по  состоянию  на  июнь 2018   года   расчетными   индексами   пересчета   стоимости   строительных,   специальных строительных,   ремонтно-строительных,   монтажных   и   пусконаладочных    работ   для
</t>
    </r>
    <r>
      <rPr>
        <sz val="12"/>
        <rFont val="Times New Roman"/>
        <family val="1"/>
      </rPr>
      <t>Московской области.</t>
    </r>
  </si>
  <si>
    <r>
      <rPr>
        <b/>
        <sz val="12"/>
        <rFont val="Times New Roman"/>
        <family val="1"/>
      </rPr>
      <t xml:space="preserve">2.4.   Информация  о  цене  строительства  объектов,  аналогичных  по  назначению, проектной   мощности,   природным   и   иным   условиям   территории,   на   которой планируется осуществлять строительство:
</t>
    </r>
    <r>
      <rPr>
        <sz val="12"/>
        <rFont val="Times New Roman"/>
        <family val="1"/>
      </rPr>
      <t>Порядок подбора объектов-аналогов не установлен.</t>
    </r>
  </si>
  <si>
    <r>
      <rPr>
        <b/>
        <sz val="12"/>
        <rFont val="Times New Roman"/>
        <family val="1"/>
      </rPr>
      <t xml:space="preserve">2.5.   Сведения  об  оперативных  изменениях,  внесённых  в  сметную  документацию  в процессе проведения проверки сметной стоимости:
</t>
    </r>
    <r>
      <rPr>
        <i/>
        <sz val="12"/>
        <rFont val="Times New Roman"/>
        <family val="1"/>
      </rPr>
      <t xml:space="preserve">По сводному сметному расчету
</t>
    </r>
    <r>
      <rPr>
        <sz val="12"/>
        <rFont val="Times New Roman"/>
        <family val="1"/>
      </rPr>
      <t xml:space="preserve">2.5.1.   Оформление  ССР и  объектных  смет  приведено  в  соответствие  с  п. 3.26  МДС  81- 35.2004.
</t>
    </r>
    <r>
      <rPr>
        <sz val="12"/>
        <rFont val="Times New Roman"/>
        <family val="1"/>
      </rPr>
      <t xml:space="preserve">2.5.2.   Лимитированные затраты приняты в соответствии с п. 4.4.5. ПЦСН-2014 МО.
</t>
    </r>
    <r>
      <rPr>
        <sz val="12"/>
        <rFont val="Times New Roman"/>
        <family val="1"/>
      </rPr>
      <t>2.5.3.   Затраты на пусконаладочные работы приведены в соответствие с ПЦСН-2014 МО.</t>
    </r>
  </si>
  <si>
    <t>№ п.п.</t>
  </si>
  <si>
    <t>Количество (объем работ)</t>
  </si>
  <si>
    <t>шт.</t>
  </si>
  <si>
    <t>Наименование конструктивных решений (элементов), комплексов (видов) работ, оборудования</t>
  </si>
  <si>
    <t>Цена на единицу измерения</t>
  </si>
  <si>
    <t>стоимость оборудования без НДС</t>
  </si>
  <si>
    <t>стоимость оборудования с  НДС</t>
  </si>
  <si>
    <t xml:space="preserve">Стоимость всего, руб. </t>
  </si>
  <si>
    <t>НДС на оборудование</t>
  </si>
  <si>
    <t>НДС на стоимость  работ</t>
  </si>
  <si>
    <t>Итого, в том числе:</t>
  </si>
  <si>
    <t>сумма НДС в том числе:</t>
  </si>
  <si>
    <t>Техническое перевооружение систем теплоснабжения с переводом на газ, в том числе:</t>
  </si>
  <si>
    <t>сумма НДС, в том числе:</t>
  </si>
  <si>
    <t>Подготовка проектной документации и выполнение инженерных изысканий, в т.ч.   получение положительного заключения экспертизы по проверке сметной стоимости на соответствие нормативам в области сметного нормирования и ценообразования, подготовка рабочей документации, содержащих материалы в форме информационной модели, в том числе:</t>
  </si>
  <si>
    <t>Проект сметы контракта</t>
  </si>
  <si>
    <t xml:space="preserve">предметом которого одновременно являютя  выполнение инженерных изысканий, подготовка проектной документации, выполнение строительно- монтажных работ по объекту  "Техническое перевооружение системы теплоснабжения с переводом на газ (с установкой модульной котельной) МБОУ Курьинская средняя общеобразовательная школа с.Курья Красногорского района Удмуртской Республики »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</si>
</sst>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₽_-;\-* #,##0.00\ _₽_-;_-* &quot;-&quot;??\ _₽_-;_-@_-"/>
    <numFmt numFmtId="165" formatCode="#,##0.00\ _₽"/>
    <numFmt numFmtId="166" formatCode="#,##0.000\ _₽"/>
    <numFmt numFmtId="167" formatCode="#,##0.000"/>
    <numFmt numFmtId="168" formatCode="#,##0_р_."/>
    <numFmt numFmtId="169" formatCode="#,##0\ _₽"/>
    <numFmt numFmtId="170" formatCode="#,##0.00_р_."/>
    <numFmt numFmtId="171" formatCode="#,##0.0\ _₽"/>
    <numFmt numFmtId="172" formatCode="0.0"/>
    <numFmt numFmtId="173" formatCode="#,##0.00\ _р_."/>
    <numFmt numFmtId="174" formatCode="#,##0\ _р_.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vertAlign val="subscript"/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2"/>
    </font>
    <font>
      <i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2"/>
    </font>
    <font>
      <sz val="12"/>
      <name val="Symbol"/>
      <family val="1"/>
    </font>
    <font>
      <u/>
      <sz val="10"/>
      <name val="Times New Roman"/>
      <family val="1"/>
    </font>
    <font>
      <sz val="12"/>
      <name val="Calibri"/>
      <family val="2"/>
      <charset val="204"/>
    </font>
    <font>
      <sz val="12"/>
      <name val="Calibri"/>
      <family val="2"/>
    </font>
    <font>
      <sz val="12"/>
      <color indexed="8"/>
      <name val="Calibri"/>
      <family val="2"/>
    </font>
    <font>
      <b/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i/>
      <sz val="11"/>
      <color indexed="6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56" fillId="0" borderId="0" applyNumberFormat="0" applyFill="0" applyBorder="0" applyAlignment="0" applyProtection="0"/>
    <xf numFmtId="0" fontId="17" fillId="0" borderId="0">
      <alignment horizontal="right" vertical="top" wrapText="1"/>
    </xf>
    <xf numFmtId="0" fontId="17" fillId="0" borderId="1">
      <alignment horizontal="center" wrapText="1"/>
    </xf>
    <xf numFmtId="0" fontId="55" fillId="0" borderId="0"/>
    <xf numFmtId="0" fontId="57" fillId="0" borderId="0"/>
    <xf numFmtId="0" fontId="39" fillId="0" borderId="0"/>
    <xf numFmtId="0" fontId="58" fillId="0" borderId="0"/>
    <xf numFmtId="0" fontId="1" fillId="0" borderId="0"/>
    <xf numFmtId="0" fontId="1" fillId="0" borderId="0"/>
    <xf numFmtId="0" fontId="38" fillId="0" borderId="1" applyBorder="0" applyAlignment="0">
      <alignment horizontal="center" wrapText="1"/>
    </xf>
    <xf numFmtId="0" fontId="17" fillId="0" borderId="0">
      <alignment horizontal="center"/>
    </xf>
    <xf numFmtId="164" fontId="52" fillId="0" borderId="0" applyFont="0" applyFill="0" applyBorder="0" applyAlignment="0" applyProtection="0"/>
    <xf numFmtId="0" fontId="17" fillId="0" borderId="0">
      <alignment horizontal="left" vertical="top"/>
    </xf>
    <xf numFmtId="0" fontId="59" fillId="0" borderId="0"/>
  </cellStyleXfs>
  <cellXfs count="5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vertical="center"/>
    </xf>
    <xf numFmtId="165" fontId="9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vertical="center"/>
    </xf>
    <xf numFmtId="165" fontId="10" fillId="0" borderId="13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165" fontId="12" fillId="0" borderId="7" xfId="0" applyNumberFormat="1" applyFont="1" applyBorder="1" applyAlignment="1">
      <alignment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  <xf numFmtId="165" fontId="13" fillId="0" borderId="7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65" fontId="5" fillId="0" borderId="5" xfId="0" applyNumberFormat="1" applyFont="1" applyBorder="1" applyAlignment="1">
      <alignment vertical="center"/>
    </xf>
    <xf numFmtId="49" fontId="8" fillId="0" borderId="19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165" fontId="5" fillId="0" borderId="2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right" vertical="center" wrapText="1"/>
    </xf>
    <xf numFmtId="165" fontId="8" fillId="0" borderId="23" xfId="0" applyNumberFormat="1" applyFont="1" applyBorder="1" applyAlignment="1">
      <alignment vertic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vertical="top" wrapText="1"/>
    </xf>
    <xf numFmtId="0" fontId="12" fillId="0" borderId="0" xfId="4" applyFont="1" applyAlignment="1">
      <alignment horizontal="center" vertical="top" wrapText="1"/>
    </xf>
    <xf numFmtId="0" fontId="8" fillId="0" borderId="24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26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top" wrapText="1"/>
    </xf>
    <xf numFmtId="0" fontId="12" fillId="0" borderId="0" xfId="4" applyFont="1" applyAlignment="1">
      <alignment horizontal="center" vertical="center" wrapText="1"/>
    </xf>
    <xf numFmtId="1" fontId="11" fillId="0" borderId="1" xfId="4" applyNumberFormat="1" applyFont="1" applyBorder="1" applyAlignment="1">
      <alignment horizontal="center" vertical="center" wrapText="1"/>
    </xf>
    <xf numFmtId="167" fontId="12" fillId="0" borderId="0" xfId="4" applyNumberFormat="1" applyFont="1" applyAlignment="1">
      <alignment horizontal="center" vertical="center" wrapText="1"/>
    </xf>
    <xf numFmtId="166" fontId="12" fillId="0" borderId="0" xfId="4" applyNumberFormat="1" applyFont="1" applyAlignment="1">
      <alignment horizontal="center" vertical="center" wrapText="1"/>
    </xf>
    <xf numFmtId="1" fontId="11" fillId="0" borderId="18" xfId="4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1" xfId="4" applyFont="1" applyBorder="1" applyAlignment="1">
      <alignment horizontal="center" vertical="center" wrapText="1"/>
    </xf>
    <xf numFmtId="170" fontId="5" fillId="0" borderId="28" xfId="4" applyNumberFormat="1" applyFont="1" applyBorder="1" applyAlignment="1">
      <alignment horizontal="center" vertical="center" wrapText="1"/>
    </xf>
    <xf numFmtId="170" fontId="5" fillId="0" borderId="29" xfId="4" applyNumberFormat="1" applyFont="1" applyBorder="1" applyAlignment="1">
      <alignment horizontal="center" vertical="center" wrapText="1"/>
    </xf>
    <xf numFmtId="170" fontId="5" fillId="0" borderId="1" xfId="4" applyNumberFormat="1" applyFont="1" applyBorder="1" applyAlignment="1">
      <alignment horizontal="center" vertical="center" wrapText="1"/>
    </xf>
    <xf numFmtId="170" fontId="5" fillId="0" borderId="30" xfId="4" applyNumberFormat="1" applyFont="1" applyBorder="1" applyAlignment="1">
      <alignment horizontal="center" vertical="center" wrapText="1"/>
    </xf>
    <xf numFmtId="170" fontId="5" fillId="0" borderId="31" xfId="4" applyNumberFormat="1" applyFont="1" applyBorder="1" applyAlignment="1">
      <alignment horizontal="center" vertical="center" wrapText="1"/>
    </xf>
    <xf numFmtId="170" fontId="5" fillId="0" borderId="18" xfId="4" applyNumberFormat="1" applyFont="1" applyBorder="1" applyAlignment="1">
      <alignment horizontal="center" vertical="center" wrapText="1"/>
    </xf>
    <xf numFmtId="170" fontId="12" fillId="0" borderId="0" xfId="4" applyNumberFormat="1" applyFont="1" applyAlignment="1">
      <alignment horizontal="center" vertical="center"/>
    </xf>
    <xf numFmtId="170" fontId="11" fillId="0" borderId="32" xfId="4" applyNumberFormat="1" applyFont="1" applyBorder="1" applyAlignment="1">
      <alignment vertical="top"/>
    </xf>
    <xf numFmtId="170" fontId="11" fillId="0" borderId="33" xfId="4" applyNumberFormat="1" applyFont="1" applyBorder="1" applyAlignment="1">
      <alignment vertical="top"/>
    </xf>
    <xf numFmtId="170" fontId="11" fillId="0" borderId="34" xfId="4" applyNumberFormat="1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0" xfId="7" applyFont="1"/>
    <xf numFmtId="0" fontId="11" fillId="0" borderId="35" xfId="4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wrapText="1"/>
    </xf>
    <xf numFmtId="168" fontId="11" fillId="0" borderId="36" xfId="4" applyNumberFormat="1" applyFont="1" applyBorder="1" applyAlignment="1">
      <alignment horizontal="center" vertical="center" wrapText="1"/>
    </xf>
    <xf numFmtId="168" fontId="11" fillId="0" borderId="20" xfId="4" applyNumberFormat="1" applyFont="1" applyBorder="1" applyAlignment="1">
      <alignment horizontal="center" vertical="center" wrapText="1"/>
    </xf>
    <xf numFmtId="0" fontId="11" fillId="0" borderId="30" xfId="4" applyFont="1" applyBorder="1" applyAlignment="1">
      <alignment vertical="center" wrapText="1"/>
    </xf>
    <xf numFmtId="170" fontId="14" fillId="0" borderId="9" xfId="4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1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7" fillId="0" borderId="0" xfId="5" applyAlignment="1">
      <alignment horizontal="left" vertical="top"/>
    </xf>
    <xf numFmtId="0" fontId="57" fillId="0" borderId="39" xfId="5" applyBorder="1" applyAlignment="1">
      <alignment horizontal="left" vertical="center" wrapText="1"/>
    </xf>
    <xf numFmtId="0" fontId="17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 vertical="center" wrapText="1"/>
    </xf>
    <xf numFmtId="0" fontId="57" fillId="0" borderId="39" xfId="5" applyBorder="1" applyAlignment="1">
      <alignment horizontal="center" vertical="center" wrapText="1"/>
    </xf>
    <xf numFmtId="0" fontId="57" fillId="0" borderId="0" xfId="5" applyAlignment="1">
      <alignment horizontal="left" vertical="center"/>
    </xf>
    <xf numFmtId="1" fontId="31" fillId="0" borderId="39" xfId="5" applyNumberFormat="1" applyFont="1" applyBorder="1" applyAlignment="1">
      <alignment horizontal="center" vertical="center" shrinkToFit="1"/>
    </xf>
    <xf numFmtId="165" fontId="5" fillId="0" borderId="1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5" fillId="2" borderId="10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73" fontId="0" fillId="0" borderId="0" xfId="0" applyNumberFormat="1" applyAlignment="1">
      <alignment horizontal="center" vertical="center" wrapText="1"/>
    </xf>
    <xf numFmtId="0" fontId="15" fillId="0" borderId="0" xfId="0" applyFont="1"/>
    <xf numFmtId="173" fontId="0" fillId="0" borderId="16" xfId="0" applyNumberFormat="1" applyBorder="1" applyAlignment="1">
      <alignment horizontal="center" vertical="center" wrapText="1"/>
    </xf>
    <xf numFmtId="173" fontId="16" fillId="0" borderId="40" xfId="0" applyNumberFormat="1" applyFont="1" applyBorder="1" applyAlignment="1">
      <alignment horizontal="center" vertical="center" wrapText="1"/>
    </xf>
    <xf numFmtId="173" fontId="16" fillId="0" borderId="16" xfId="0" applyNumberFormat="1" applyFont="1" applyBorder="1" applyAlignment="1">
      <alignment horizontal="center" vertical="center" wrapText="1"/>
    </xf>
    <xf numFmtId="173" fontId="16" fillId="0" borderId="41" xfId="0" applyNumberFormat="1" applyFont="1" applyBorder="1" applyAlignment="1">
      <alignment horizontal="center" vertical="center" wrapText="1"/>
    </xf>
    <xf numFmtId="173" fontId="0" fillId="0" borderId="37" xfId="0" applyNumberFormat="1" applyBorder="1" applyAlignment="1">
      <alignment horizontal="center" vertical="center" wrapText="1"/>
    </xf>
    <xf numFmtId="173" fontId="16" fillId="0" borderId="42" xfId="0" applyNumberFormat="1" applyFont="1" applyBorder="1" applyAlignment="1">
      <alignment horizontal="center" vertical="center" wrapText="1"/>
    </xf>
    <xf numFmtId="173" fontId="16" fillId="0" borderId="37" xfId="0" applyNumberFormat="1" applyFont="1" applyBorder="1" applyAlignment="1">
      <alignment horizontal="center" vertical="center" wrapText="1"/>
    </xf>
    <xf numFmtId="173" fontId="16" fillId="0" borderId="43" xfId="0" applyNumberFormat="1" applyFont="1" applyBorder="1" applyAlignment="1">
      <alignment horizontal="center" vertical="center" wrapText="1"/>
    </xf>
    <xf numFmtId="173" fontId="0" fillId="0" borderId="44" xfId="0" applyNumberFormat="1" applyBorder="1" applyAlignment="1">
      <alignment horizontal="center" vertical="center" wrapText="1"/>
    </xf>
    <xf numFmtId="174" fontId="37" fillId="0" borderId="25" xfId="0" applyNumberFormat="1" applyFont="1" applyBorder="1" applyAlignment="1">
      <alignment horizontal="center" vertical="center" wrapText="1"/>
    </xf>
    <xf numFmtId="174" fontId="37" fillId="0" borderId="44" xfId="0" applyNumberFormat="1" applyFont="1" applyBorder="1" applyAlignment="1">
      <alignment horizontal="center" vertical="center" wrapText="1"/>
    </xf>
    <xf numFmtId="174" fontId="15" fillId="0" borderId="45" xfId="0" applyNumberFormat="1" applyFont="1" applyBorder="1" applyAlignment="1">
      <alignment horizontal="center" vertical="center" wrapText="1"/>
    </xf>
    <xf numFmtId="173" fontId="0" fillId="0" borderId="46" xfId="0" applyNumberFormat="1" applyBorder="1" applyAlignment="1">
      <alignment horizontal="left" vertical="center" wrapText="1"/>
    </xf>
    <xf numFmtId="173" fontId="0" fillId="0" borderId="17" xfId="0" applyNumberFormat="1" applyBorder="1" applyAlignment="1">
      <alignment horizontal="left" vertical="center" wrapText="1"/>
    </xf>
    <xf numFmtId="173" fontId="0" fillId="0" borderId="29" xfId="0" applyNumberFormat="1" applyBorder="1" applyAlignment="1">
      <alignment horizontal="center" vertical="center" wrapText="1"/>
    </xf>
    <xf numFmtId="173" fontId="0" fillId="0" borderId="17" xfId="0" applyNumberFormat="1" applyBorder="1" applyAlignment="1">
      <alignment horizontal="center" vertical="center" wrapText="1"/>
    </xf>
    <xf numFmtId="173" fontId="0" fillId="0" borderId="47" xfId="0" applyNumberFormat="1" applyBorder="1" applyAlignment="1">
      <alignment horizontal="center" vertical="center" wrapText="1"/>
    </xf>
    <xf numFmtId="173" fontId="0" fillId="0" borderId="48" xfId="0" applyNumberFormat="1" applyBorder="1" applyAlignment="1">
      <alignment horizontal="left" vertical="center" wrapText="1"/>
    </xf>
    <xf numFmtId="173" fontId="0" fillId="0" borderId="49" xfId="0" applyNumberFormat="1" applyBorder="1" applyAlignment="1">
      <alignment horizontal="left" vertical="center" wrapText="1"/>
    </xf>
    <xf numFmtId="173" fontId="0" fillId="0" borderId="50" xfId="0" applyNumberFormat="1" applyBorder="1" applyAlignment="1">
      <alignment horizontal="center" vertical="center" wrapText="1"/>
    </xf>
    <xf numFmtId="173" fontId="0" fillId="0" borderId="49" xfId="0" applyNumberFormat="1" applyBorder="1" applyAlignment="1">
      <alignment horizontal="center" vertical="center" wrapText="1"/>
    </xf>
    <xf numFmtId="173" fontId="0" fillId="0" borderId="51" xfId="0" applyNumberFormat="1" applyBorder="1" applyAlignment="1">
      <alignment horizontal="center" vertical="center" wrapText="1"/>
    </xf>
    <xf numFmtId="173" fontId="0" fillId="0" borderId="0" xfId="0" applyNumberFormat="1" applyAlignment="1">
      <alignment horizontal="left" vertical="center" wrapText="1"/>
    </xf>
    <xf numFmtId="173" fontId="15" fillId="0" borderId="0" xfId="0" applyNumberFormat="1" applyFont="1" applyAlignment="1">
      <alignment horizontal="left" vertical="center" wrapText="1"/>
    </xf>
    <xf numFmtId="173" fontId="15" fillId="3" borderId="0" xfId="0" applyNumberFormat="1" applyFont="1" applyFill="1" applyAlignment="1">
      <alignment horizontal="left" vertical="center" wrapText="1"/>
    </xf>
    <xf numFmtId="173" fontId="15" fillId="3" borderId="0" xfId="0" applyNumberFormat="1" applyFont="1" applyFill="1" applyAlignment="1">
      <alignment horizontal="center" vertical="center" wrapText="1"/>
    </xf>
    <xf numFmtId="173" fontId="15" fillId="0" borderId="0" xfId="0" applyNumberFormat="1" applyFont="1" applyAlignment="1">
      <alignment horizontal="center" vertical="center" wrapText="1"/>
    </xf>
    <xf numFmtId="173" fontId="0" fillId="0" borderId="42" xfId="0" applyNumberFormat="1" applyBorder="1" applyAlignment="1">
      <alignment horizontal="left" vertical="center" wrapText="1"/>
    </xf>
    <xf numFmtId="173" fontId="0" fillId="0" borderId="37" xfId="0" applyNumberFormat="1" applyBorder="1" applyAlignment="1">
      <alignment horizontal="left" vertical="center" wrapText="1"/>
    </xf>
    <xf numFmtId="173" fontId="0" fillId="0" borderId="42" xfId="0" applyNumberFormat="1" applyBorder="1" applyAlignment="1">
      <alignment horizontal="center" vertical="center" wrapText="1"/>
    </xf>
    <xf numFmtId="173" fontId="0" fillId="0" borderId="29" xfId="0" applyNumberFormat="1" applyBorder="1" applyAlignment="1">
      <alignment horizontal="left" vertical="center" wrapText="1"/>
    </xf>
    <xf numFmtId="173" fontId="0" fillId="0" borderId="25" xfId="0" applyNumberFormat="1" applyBorder="1" applyAlignment="1">
      <alignment horizontal="left" vertical="center" wrapText="1"/>
    </xf>
    <xf numFmtId="173" fontId="0" fillId="0" borderId="44" xfId="0" applyNumberFormat="1" applyBorder="1" applyAlignment="1">
      <alignment horizontal="left" vertical="center" wrapText="1"/>
    </xf>
    <xf numFmtId="173" fontId="0" fillId="0" borderId="25" xfId="0" applyNumberFormat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49" fontId="5" fillId="0" borderId="38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vertical="center"/>
    </xf>
    <xf numFmtId="49" fontId="5" fillId="0" borderId="54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9" fontId="12" fillId="0" borderId="9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vertical="center"/>
    </xf>
    <xf numFmtId="165" fontId="12" fillId="0" borderId="10" xfId="0" applyNumberFormat="1" applyFont="1" applyBorder="1" applyAlignment="1">
      <alignment vertical="center"/>
    </xf>
    <xf numFmtId="170" fontId="5" fillId="0" borderId="27" xfId="4" applyNumberFormat="1" applyFont="1" applyBorder="1" applyAlignment="1">
      <alignment horizontal="center" vertical="center" wrapText="1"/>
    </xf>
    <xf numFmtId="1" fontId="11" fillId="0" borderId="26" xfId="4" applyNumberFormat="1" applyFont="1" applyBorder="1" applyAlignment="1">
      <alignment horizontal="center" vertical="center" wrapText="1"/>
    </xf>
    <xf numFmtId="170" fontId="5" fillId="0" borderId="25" xfId="4" applyNumberFormat="1" applyFont="1" applyBorder="1" applyAlignment="1">
      <alignment horizontal="center" vertical="center" wrapText="1"/>
    </xf>
    <xf numFmtId="170" fontId="5" fillId="0" borderId="26" xfId="4" applyNumberFormat="1" applyFont="1" applyBorder="1" applyAlignment="1">
      <alignment horizontal="center" vertical="center" wrapText="1"/>
    </xf>
    <xf numFmtId="170" fontId="14" fillId="0" borderId="26" xfId="4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6" fillId="0" borderId="0" xfId="1" quotePrefix="1" applyFill="1" applyBorder="1" applyAlignment="1">
      <alignment horizontal="center" vertical="center"/>
    </xf>
    <xf numFmtId="0" fontId="56" fillId="0" borderId="0" xfId="1" applyFill="1" applyBorder="1" applyAlignment="1">
      <alignment horizontal="center" vertical="center"/>
    </xf>
    <xf numFmtId="0" fontId="56" fillId="0" borderId="0" xfId="1" quotePrefix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11" fillId="0" borderId="10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0" fontId="3" fillId="0" borderId="3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9" fontId="9" fillId="0" borderId="9" xfId="0" applyNumberFormat="1" applyFont="1" applyBorder="1" applyAlignment="1">
      <alignment horizontal="center" vertical="center"/>
    </xf>
    <xf numFmtId="0" fontId="16" fillId="0" borderId="0" xfId="0" applyFont="1"/>
    <xf numFmtId="165" fontId="11" fillId="0" borderId="7" xfId="0" applyNumberFormat="1" applyFont="1" applyBorder="1" applyAlignment="1">
      <alignment vertical="center"/>
    </xf>
    <xf numFmtId="170" fontId="5" fillId="0" borderId="24" xfId="4" applyNumberFormat="1" applyFont="1" applyBorder="1" applyAlignment="1">
      <alignment horizontal="center" vertical="center" wrapText="1"/>
    </xf>
    <xf numFmtId="168" fontId="11" fillId="0" borderId="56" xfId="4" applyNumberFormat="1" applyFont="1" applyBorder="1" applyAlignment="1">
      <alignment horizontal="center" vertical="center" wrapText="1"/>
    </xf>
    <xf numFmtId="49" fontId="38" fillId="0" borderId="0" xfId="11" applyNumberFormat="1" applyFont="1" applyAlignment="1">
      <alignment wrapText="1"/>
    </xf>
    <xf numFmtId="49" fontId="39" fillId="0" borderId="0" xfId="0" applyNumberFormat="1" applyFont="1" applyAlignment="1">
      <alignment horizontal="right"/>
    </xf>
    <xf numFmtId="49" fontId="38" fillId="0" borderId="0" xfId="11" applyNumberFormat="1" applyFont="1" applyAlignment="1">
      <alignment horizontal="left" vertical="top" wrapText="1"/>
    </xf>
    <xf numFmtId="49" fontId="38" fillId="0" borderId="37" xfId="11" applyNumberFormat="1" applyFont="1" applyBorder="1" applyAlignment="1">
      <alignment vertical="top" wrapText="1"/>
    </xf>
    <xf numFmtId="49" fontId="47" fillId="0" borderId="37" xfId="0" applyNumberFormat="1" applyFont="1" applyBorder="1"/>
    <xf numFmtId="49" fontId="38" fillId="0" borderId="0" xfId="0" applyNumberFormat="1" applyFont="1"/>
    <xf numFmtId="49" fontId="48" fillId="0" borderId="0" xfId="0" applyNumberFormat="1" applyFont="1" applyAlignment="1">
      <alignment vertical="top"/>
    </xf>
    <xf numFmtId="49" fontId="39" fillId="0" borderId="0" xfId="0" applyNumberFormat="1" applyFont="1"/>
    <xf numFmtId="49" fontId="41" fillId="0" borderId="0" xfId="11" applyNumberFormat="1" applyFont="1" applyAlignment="1">
      <alignment horizontal="left"/>
    </xf>
    <xf numFmtId="49" fontId="38" fillId="0" borderId="0" xfId="11" applyNumberFormat="1" applyFont="1">
      <alignment horizontal="center"/>
    </xf>
    <xf numFmtId="49" fontId="38" fillId="0" borderId="0" xfId="11" applyNumberFormat="1" applyFont="1" applyAlignment="1">
      <alignment horizontal="right"/>
    </xf>
    <xf numFmtId="49" fontId="42" fillId="0" borderId="1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49" fontId="42" fillId="0" borderId="1" xfId="11" applyNumberFormat="1" applyFont="1" applyBorder="1" applyAlignment="1">
      <alignment horizontal="center" vertical="center" wrapText="1"/>
    </xf>
    <xf numFmtId="49" fontId="38" fillId="0" borderId="18" xfId="10" applyNumberFormat="1" applyBorder="1">
      <alignment horizontal="center" wrapText="1"/>
    </xf>
    <xf numFmtId="49" fontId="38" fillId="0" borderId="57" xfId="10" applyNumberFormat="1" applyBorder="1" applyAlignment="1">
      <alignment horizontal="center" wrapText="1"/>
    </xf>
    <xf numFmtId="49" fontId="39" fillId="0" borderId="18" xfId="0" applyNumberFormat="1" applyFont="1" applyBorder="1" applyAlignment="1">
      <alignment vertical="top" wrapText="1"/>
    </xf>
    <xf numFmtId="49" fontId="38" fillId="0" borderId="18" xfId="13" applyNumberFormat="1" applyFont="1" applyBorder="1" applyAlignment="1">
      <alignment horizontal="left" vertical="top" wrapText="1"/>
    </xf>
    <xf numFmtId="49" fontId="38" fillId="0" borderId="18" xfId="0" applyNumberFormat="1" applyFont="1" applyBorder="1" applyAlignment="1">
      <alignment horizontal="center" vertical="top" wrapText="1"/>
    </xf>
    <xf numFmtId="49" fontId="38" fillId="0" borderId="18" xfId="0" applyNumberFormat="1" applyFont="1" applyBorder="1" applyAlignment="1">
      <alignment horizontal="right" vertical="top" wrapText="1"/>
    </xf>
    <xf numFmtId="49" fontId="45" fillId="0" borderId="58" xfId="0" applyNumberFormat="1" applyFont="1" applyBorder="1" applyAlignment="1">
      <alignment vertical="top" wrapText="1"/>
    </xf>
    <xf numFmtId="49" fontId="46" fillId="0" borderId="58" xfId="13" applyNumberFormat="1" applyFont="1" applyBorder="1" applyAlignment="1">
      <alignment horizontal="left" vertical="top" wrapText="1"/>
    </xf>
    <xf numFmtId="49" fontId="46" fillId="0" borderId="58" xfId="0" applyNumberFormat="1" applyFont="1" applyBorder="1" applyAlignment="1">
      <alignment horizontal="center" vertical="top" wrapText="1"/>
    </xf>
    <xf numFmtId="49" fontId="46" fillId="0" borderId="58" xfId="0" applyNumberFormat="1" applyFont="1" applyBorder="1" applyAlignment="1">
      <alignment horizontal="right" vertical="top" wrapText="1"/>
    </xf>
    <xf numFmtId="49" fontId="41" fillId="0" borderId="18" xfId="0" applyNumberFormat="1" applyFont="1" applyBorder="1" applyAlignment="1">
      <alignment horizontal="right" vertical="top" wrapText="1"/>
    </xf>
    <xf numFmtId="49" fontId="39" fillId="0" borderId="1" xfId="0" applyNumberFormat="1" applyFont="1" applyBorder="1" applyAlignment="1">
      <alignment vertical="top" wrapText="1"/>
    </xf>
    <xf numFmtId="49" fontId="41" fillId="0" borderId="1" xfId="0" applyNumberFormat="1" applyFont="1" applyBorder="1" applyAlignment="1">
      <alignment horizontal="right" vertical="top" wrapText="1"/>
    </xf>
    <xf numFmtId="49" fontId="39" fillId="0" borderId="0" xfId="0" applyNumberFormat="1" applyFont="1" applyAlignment="1">
      <alignment vertical="top" wrapText="1"/>
    </xf>
    <xf numFmtId="49" fontId="38" fillId="0" borderId="0" xfId="0" applyNumberFormat="1" applyFont="1" applyAlignment="1">
      <alignment horizontal="left" vertical="top" wrapText="1"/>
    </xf>
    <xf numFmtId="49" fontId="38" fillId="0" borderId="0" xfId="13" applyNumberFormat="1" applyFont="1" applyAlignment="1">
      <alignment horizontal="left" vertical="top" wrapText="1"/>
    </xf>
    <xf numFmtId="49" fontId="38" fillId="0" borderId="0" xfId="0" applyNumberFormat="1" applyFont="1" applyAlignment="1">
      <alignment horizontal="center" vertical="top" wrapText="1"/>
    </xf>
    <xf numFmtId="49" fontId="38" fillId="0" borderId="0" xfId="0" applyNumberFormat="1" applyFont="1" applyAlignment="1">
      <alignment horizontal="right" vertical="top" wrapText="1"/>
    </xf>
    <xf numFmtId="49" fontId="42" fillId="0" borderId="0" xfId="13" applyNumberFormat="1" applyFont="1">
      <alignment horizontal="left" vertical="top"/>
    </xf>
    <xf numFmtId="49" fontId="38" fillId="0" borderId="0" xfId="13" applyNumberFormat="1" applyFo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9" fontId="12" fillId="2" borderId="4" xfId="0" applyNumberFormat="1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vertical="center"/>
    </xf>
    <xf numFmtId="49" fontId="49" fillId="0" borderId="6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vertical="center"/>
    </xf>
    <xf numFmtId="165" fontId="49" fillId="0" borderId="7" xfId="0" applyNumberFormat="1" applyFont="1" applyBorder="1" applyAlignment="1">
      <alignment vertical="center"/>
    </xf>
    <xf numFmtId="49" fontId="50" fillId="0" borderId="11" xfId="0" applyNumberFormat="1" applyFont="1" applyBorder="1" applyAlignment="1">
      <alignment horizontal="center" vertical="center"/>
    </xf>
    <xf numFmtId="0" fontId="51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/>
    </xf>
    <xf numFmtId="165" fontId="50" fillId="0" borderId="12" xfId="0" applyNumberFormat="1" applyFont="1" applyBorder="1" applyAlignment="1">
      <alignment horizontal="center" vertical="center"/>
    </xf>
    <xf numFmtId="165" fontId="50" fillId="0" borderId="12" xfId="0" applyNumberFormat="1" applyFont="1" applyBorder="1" applyAlignment="1">
      <alignment vertical="center"/>
    </xf>
    <xf numFmtId="165" fontId="51" fillId="0" borderId="13" xfId="0" applyNumberFormat="1" applyFont="1" applyBorder="1" applyAlignment="1">
      <alignment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/>
    </xf>
    <xf numFmtId="169" fontId="51" fillId="0" borderId="12" xfId="0" applyNumberFormat="1" applyFont="1" applyBorder="1" applyAlignment="1">
      <alignment horizontal="center" vertical="center"/>
    </xf>
    <xf numFmtId="165" fontId="51" fillId="0" borderId="12" xfId="0" applyNumberFormat="1" applyFont="1" applyBorder="1" applyAlignment="1">
      <alignment vertical="center"/>
    </xf>
    <xf numFmtId="49" fontId="49" fillId="0" borderId="11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169" fontId="49" fillId="0" borderId="12" xfId="0" applyNumberFormat="1" applyFont="1" applyBorder="1" applyAlignment="1">
      <alignment horizontal="center" vertical="center"/>
    </xf>
    <xf numFmtId="165" fontId="49" fillId="0" borderId="12" xfId="0" applyNumberFormat="1" applyFont="1" applyBorder="1" applyAlignment="1">
      <alignment vertical="center"/>
    </xf>
    <xf numFmtId="1" fontId="50" fillId="0" borderId="5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1" fillId="4" borderId="30" xfId="4" applyFont="1" applyFill="1" applyBorder="1" applyAlignment="1">
      <alignment vertical="center" wrapText="1"/>
    </xf>
    <xf numFmtId="49" fontId="50" fillId="0" borderId="6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165" fontId="51" fillId="0" borderId="1" xfId="0" applyNumberFormat="1" applyFont="1" applyBorder="1" applyAlignment="1">
      <alignment horizontal="center" vertical="center"/>
    </xf>
    <xf numFmtId="165" fontId="51" fillId="0" borderId="1" xfId="0" applyNumberFormat="1" applyFont="1" applyBorder="1" applyAlignment="1">
      <alignment vertical="center"/>
    </xf>
    <xf numFmtId="165" fontId="51" fillId="0" borderId="7" xfId="0" applyNumberFormat="1" applyFont="1" applyBorder="1" applyAlignment="1">
      <alignment vertical="center"/>
    </xf>
    <xf numFmtId="165" fontId="51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65" fontId="3" fillId="0" borderId="60" xfId="0" applyNumberFormat="1" applyFont="1" applyBorder="1" applyAlignment="1">
      <alignment vertical="center"/>
    </xf>
    <xf numFmtId="171" fontId="3" fillId="0" borderId="17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right" vertical="center"/>
    </xf>
    <xf numFmtId="49" fontId="8" fillId="0" borderId="53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165" fontId="5" fillId="0" borderId="61" xfId="0" applyNumberFormat="1" applyFont="1" applyBorder="1" applyAlignment="1">
      <alignment vertical="center"/>
    </xf>
    <xf numFmtId="0" fontId="11" fillId="0" borderId="62" xfId="4" applyFont="1" applyBorder="1" applyAlignment="1">
      <alignment horizontal="center" vertical="center" wrapText="1"/>
    </xf>
    <xf numFmtId="0" fontId="11" fillId="0" borderId="63" xfId="4" applyFont="1" applyBorder="1" applyAlignment="1">
      <alignment vertical="center" wrapText="1"/>
    </xf>
    <xf numFmtId="0" fontId="11" fillId="4" borderId="64" xfId="4" applyFont="1" applyFill="1" applyBorder="1" applyAlignment="1">
      <alignment horizontal="center" vertical="center" wrapText="1"/>
    </xf>
    <xf numFmtId="0" fontId="11" fillId="0" borderId="64" xfId="4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wrapText="1"/>
    </xf>
    <xf numFmtId="0" fontId="11" fillId="0" borderId="27" xfId="4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54" fillId="0" borderId="1" xfId="9" applyFont="1" applyBorder="1" applyAlignment="1">
      <alignment horizontal="center" vertical="center" wrapText="1" shrinkToFit="1"/>
    </xf>
    <xf numFmtId="0" fontId="25" fillId="0" borderId="18" xfId="8" applyFont="1" applyBorder="1" applyAlignment="1">
      <alignment horizontal="center" vertical="center" wrapText="1" shrinkToFit="1"/>
    </xf>
    <xf numFmtId="0" fontId="54" fillId="0" borderId="18" xfId="9" applyFont="1" applyBorder="1" applyAlignment="1">
      <alignment horizontal="center" vertical="center" wrapText="1" shrinkToFit="1"/>
    </xf>
    <xf numFmtId="0" fontId="60" fillId="5" borderId="1" xfId="14" applyFont="1" applyFill="1" applyBorder="1" applyAlignment="1">
      <alignment horizontal="right" vertical="center" wrapText="1"/>
    </xf>
    <xf numFmtId="0" fontId="60" fillId="5" borderId="1" xfId="14" applyFont="1" applyFill="1" applyBorder="1" applyAlignment="1">
      <alignment horizontal="left" vertical="center" wrapText="1"/>
    </xf>
    <xf numFmtId="4" fontId="0" fillId="0" borderId="0" xfId="0" applyNumberFormat="1"/>
    <xf numFmtId="0" fontId="22" fillId="0" borderId="18" xfId="0" applyFont="1" applyBorder="1" applyAlignment="1">
      <alignment vertical="center" wrapText="1"/>
    </xf>
    <xf numFmtId="0" fontId="22" fillId="0" borderId="18" xfId="8" applyFont="1" applyBorder="1" applyAlignment="1">
      <alignment horizontal="center" vertical="center" wrapText="1" shrinkToFit="1"/>
    </xf>
    <xf numFmtId="0" fontId="62" fillId="0" borderId="0" xfId="0" applyFont="1"/>
    <xf numFmtId="0" fontId="62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4" fontId="22" fillId="0" borderId="18" xfId="12" applyNumberFormat="1" applyFont="1" applyFill="1" applyBorder="1" applyAlignment="1">
      <alignment horizontal="center" vertical="center" wrapText="1" shrinkToFit="1"/>
    </xf>
    <xf numFmtId="4" fontId="64" fillId="5" borderId="1" xfId="14" applyNumberFormat="1" applyFont="1" applyFill="1" applyBorder="1" applyAlignment="1">
      <alignment horizontal="center" vertical="center" wrapText="1"/>
    </xf>
    <xf numFmtId="4" fontId="65" fillId="5" borderId="1" xfId="1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3" fillId="0" borderId="18" xfId="9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vertical="center"/>
    </xf>
    <xf numFmtId="0" fontId="66" fillId="0" borderId="1" xfId="0" applyFont="1" applyBorder="1"/>
    <xf numFmtId="4" fontId="61" fillId="0" borderId="1" xfId="12" applyNumberFormat="1" applyFont="1" applyBorder="1" applyAlignment="1">
      <alignment horizontal="center"/>
    </xf>
    <xf numFmtId="4" fontId="63" fillId="0" borderId="1" xfId="12" applyNumberFormat="1" applyFont="1" applyBorder="1" applyAlignment="1">
      <alignment horizontal="center"/>
    </xf>
    <xf numFmtId="0" fontId="68" fillId="0" borderId="0" xfId="0" applyFont="1" applyAlignment="1">
      <alignment wrapText="1"/>
    </xf>
    <xf numFmtId="0" fontId="66" fillId="0" borderId="75" xfId="0" applyFont="1" applyBorder="1"/>
    <xf numFmtId="0" fontId="66" fillId="0" borderId="75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wrapText="1"/>
    </xf>
    <xf numFmtId="0" fontId="62" fillId="0" borderId="0" xfId="0" applyFont="1" applyAlignment="1">
      <alignment horizontal="left"/>
    </xf>
    <xf numFmtId="0" fontId="54" fillId="0" borderId="0" xfId="9" applyFont="1" applyAlignment="1">
      <alignment horizontal="center" vertical="center" wrapText="1" shrinkToFit="1"/>
    </xf>
    <xf numFmtId="4" fontId="66" fillId="0" borderId="1" xfId="0" applyNumberFormat="1" applyFont="1" applyBorder="1"/>
    <xf numFmtId="4" fontId="61" fillId="0" borderId="1" xfId="12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65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wrapText="1"/>
    </xf>
    <xf numFmtId="0" fontId="11" fillId="0" borderId="63" xfId="4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wrapText="1"/>
    </xf>
    <xf numFmtId="0" fontId="11" fillId="0" borderId="27" xfId="4" applyFont="1" applyBorder="1" applyAlignment="1">
      <alignment horizontal="center" vertical="center" wrapText="1"/>
    </xf>
    <xf numFmtId="0" fontId="11" fillId="0" borderId="66" xfId="4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5" fillId="0" borderId="3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67" xfId="4" applyFont="1" applyBorder="1" applyAlignment="1">
      <alignment horizontal="center" vertical="center"/>
    </xf>
    <xf numFmtId="0" fontId="5" fillId="0" borderId="68" xfId="4" applyFont="1" applyBorder="1" applyAlignment="1">
      <alignment horizontal="center" vertical="center" wrapText="1"/>
    </xf>
    <xf numFmtId="0" fontId="5" fillId="0" borderId="29" xfId="4" applyFont="1" applyBorder="1" applyAlignment="1">
      <alignment horizontal="center" vertical="center" wrapText="1"/>
    </xf>
    <xf numFmtId="0" fontId="11" fillId="0" borderId="69" xfId="4" applyFont="1" applyBorder="1" applyAlignment="1">
      <alignment horizontal="center" vertical="center" wrapText="1"/>
    </xf>
    <xf numFmtId="0" fontId="11" fillId="0" borderId="28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49" fontId="8" fillId="0" borderId="59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5" fillId="0" borderId="54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49" fontId="5" fillId="2" borderId="54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49" fontId="5" fillId="2" borderId="38" xfId="0" applyNumberFormat="1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53" xfId="0" applyFont="1" applyFill="1" applyBorder="1" applyAlignment="1">
      <alignment vertical="center" wrapText="1"/>
    </xf>
    <xf numFmtId="49" fontId="38" fillId="0" borderId="0" xfId="11" applyNumberFormat="1" applyFont="1" applyAlignment="1">
      <alignment horizontal="left" vertical="top" wrapText="1"/>
    </xf>
    <xf numFmtId="49" fontId="40" fillId="0" borderId="75" xfId="11" applyNumberFormat="1" applyFont="1" applyBorder="1" applyAlignment="1">
      <alignment horizontal="center" vertical="top" wrapText="1"/>
    </xf>
    <xf numFmtId="49" fontId="40" fillId="0" borderId="0" xfId="11" applyNumberFormat="1" applyFont="1" applyAlignment="1">
      <alignment horizontal="center" vertical="top" wrapText="1"/>
    </xf>
    <xf numFmtId="49" fontId="41" fillId="0" borderId="0" xfId="11" applyNumberFormat="1" applyFont="1">
      <alignment horizontal="center"/>
    </xf>
    <xf numFmtId="49" fontId="38" fillId="0" borderId="0" xfId="0" applyNumberFormat="1" applyFont="1" applyAlignment="1">
      <alignment horizontal="center"/>
    </xf>
    <xf numFmtId="49" fontId="44" fillId="0" borderId="18" xfId="0" applyNumberFormat="1" applyFont="1" applyBorder="1" applyAlignment="1">
      <alignment horizontal="left" vertical="top" wrapText="1"/>
    </xf>
    <xf numFmtId="49" fontId="16" fillId="0" borderId="18" xfId="0" applyNumberFormat="1" applyFont="1" applyBorder="1" applyAlignment="1">
      <alignment horizontal="left" vertical="top" wrapText="1"/>
    </xf>
    <xf numFmtId="49" fontId="38" fillId="0" borderId="18" xfId="0" applyNumberFormat="1" applyFont="1" applyBorder="1" applyAlignment="1">
      <alignment horizontal="left" vertical="top" wrapText="1"/>
    </xf>
    <xf numFmtId="49" fontId="0" fillId="0" borderId="58" xfId="0" applyNumberFormat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  <xf numFmtId="49" fontId="41" fillId="0" borderId="37" xfId="11" applyNumberFormat="1" applyFont="1" applyBorder="1" applyAlignment="1">
      <alignment horizontal="center" vertical="top" wrapText="1"/>
    </xf>
    <xf numFmtId="49" fontId="48" fillId="0" borderId="0" xfId="0" applyNumberFormat="1" applyFont="1" applyAlignment="1">
      <alignment horizontal="center" vertical="top"/>
    </xf>
    <xf numFmtId="49" fontId="43" fillId="0" borderId="18" xfId="0" applyNumberFormat="1" applyFont="1" applyBorder="1" applyAlignment="1">
      <alignment horizontal="left" vertical="top" wrapText="1"/>
    </xf>
    <xf numFmtId="49" fontId="15" fillId="0" borderId="18" xfId="0" applyNumberFormat="1" applyFont="1" applyBorder="1" applyAlignment="1">
      <alignment horizontal="left" vertical="top" wrapText="1"/>
    </xf>
    <xf numFmtId="49" fontId="38" fillId="0" borderId="37" xfId="11" applyNumberFormat="1" applyFont="1" applyBorder="1" applyAlignment="1">
      <alignment horizontal="left" vertical="top" wrapText="1"/>
    </xf>
    <xf numFmtId="49" fontId="41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49" fontId="41" fillId="0" borderId="18" xfId="0" applyNumberFormat="1" applyFont="1" applyBorder="1" applyAlignment="1">
      <alignment horizontal="left" vertical="top" wrapText="1"/>
    </xf>
    <xf numFmtId="49" fontId="15" fillId="0" borderId="18" xfId="0" applyNumberFormat="1" applyFont="1" applyBorder="1" applyAlignment="1">
      <alignment vertical="top" wrapText="1"/>
    </xf>
    <xf numFmtId="49" fontId="0" fillId="0" borderId="18" xfId="0" applyNumberFormat="1" applyBorder="1" applyAlignment="1">
      <alignment vertical="top" wrapText="1"/>
    </xf>
    <xf numFmtId="0" fontId="22" fillId="0" borderId="0" xfId="5" applyFont="1" applyAlignment="1">
      <alignment horizontal="left" vertical="center" wrapText="1"/>
    </xf>
    <xf numFmtId="0" fontId="17" fillId="0" borderId="0" xfId="5" applyFont="1" applyAlignment="1">
      <alignment horizontal="left" vertical="center" wrapText="1"/>
    </xf>
    <xf numFmtId="0" fontId="57" fillId="0" borderId="0" xfId="5" applyAlignment="1">
      <alignment horizontal="left" vertical="center" wrapText="1"/>
    </xf>
    <xf numFmtId="0" fontId="25" fillId="0" borderId="76" xfId="5" applyFont="1" applyBorder="1" applyAlignment="1">
      <alignment horizontal="left" vertical="center" wrapText="1"/>
    </xf>
    <xf numFmtId="0" fontId="25" fillId="0" borderId="81" xfId="5" applyFont="1" applyBorder="1" applyAlignment="1">
      <alignment horizontal="left" vertical="center" wrapText="1"/>
    </xf>
    <xf numFmtId="0" fontId="25" fillId="0" borderId="77" xfId="5" applyFont="1" applyBorder="1" applyAlignment="1">
      <alignment horizontal="left" vertical="center" wrapText="1"/>
    </xf>
    <xf numFmtId="1" fontId="36" fillId="0" borderId="76" xfId="5" applyNumberFormat="1" applyFont="1" applyBorder="1" applyAlignment="1">
      <alignment horizontal="center" vertical="center" shrinkToFit="1"/>
    </xf>
    <xf numFmtId="1" fontId="36" fillId="0" borderId="81" xfId="5" applyNumberFormat="1" applyFont="1" applyBorder="1" applyAlignment="1">
      <alignment horizontal="center" vertical="center" shrinkToFit="1"/>
    </xf>
    <xf numFmtId="1" fontId="36" fillId="0" borderId="77" xfId="5" applyNumberFormat="1" applyFont="1" applyBorder="1" applyAlignment="1">
      <alignment horizontal="center" vertical="center" shrinkToFit="1"/>
    </xf>
    <xf numFmtId="0" fontId="34" fillId="0" borderId="76" xfId="5" applyFont="1" applyBorder="1" applyAlignment="1">
      <alignment horizontal="center" vertical="center" wrapText="1"/>
    </xf>
    <xf numFmtId="0" fontId="34" fillId="0" borderId="81" xfId="5" applyFont="1" applyBorder="1" applyAlignment="1">
      <alignment horizontal="center" vertical="center" wrapText="1"/>
    </xf>
    <xf numFmtId="0" fontId="34" fillId="0" borderId="77" xfId="5" applyFont="1" applyBorder="1" applyAlignment="1">
      <alignment horizontal="center" vertical="center" wrapText="1"/>
    </xf>
    <xf numFmtId="0" fontId="57" fillId="0" borderId="82" xfId="5" applyBorder="1" applyAlignment="1">
      <alignment horizontal="left" vertical="center" wrapText="1"/>
    </xf>
    <xf numFmtId="0" fontId="57" fillId="0" borderId="83" xfId="5" applyBorder="1" applyAlignment="1">
      <alignment horizontal="left" vertical="center" wrapText="1"/>
    </xf>
    <xf numFmtId="0" fontId="57" fillId="0" borderId="84" xfId="5" applyBorder="1" applyAlignment="1">
      <alignment horizontal="left" vertical="center" wrapText="1"/>
    </xf>
    <xf numFmtId="0" fontId="57" fillId="0" borderId="79" xfId="5" applyBorder="1" applyAlignment="1">
      <alignment horizontal="left" vertical="center" wrapText="1"/>
    </xf>
    <xf numFmtId="0" fontId="57" fillId="0" borderId="78" xfId="5" applyBorder="1" applyAlignment="1">
      <alignment horizontal="left" vertical="center" wrapText="1"/>
    </xf>
    <xf numFmtId="0" fontId="57" fillId="0" borderId="80" xfId="5" applyBorder="1" applyAlignment="1">
      <alignment horizontal="left" vertical="center" wrapText="1"/>
    </xf>
    <xf numFmtId="0" fontId="17" fillId="0" borderId="82" xfId="5" applyFont="1" applyBorder="1" applyAlignment="1">
      <alignment horizontal="center" vertical="center" wrapText="1"/>
    </xf>
    <xf numFmtId="0" fontId="17" fillId="0" borderId="84" xfId="5" applyFont="1" applyBorder="1" applyAlignment="1">
      <alignment horizontal="center" vertical="center" wrapText="1"/>
    </xf>
    <xf numFmtId="0" fontId="17" fillId="0" borderId="83" xfId="5" applyFont="1" applyBorder="1" applyAlignment="1">
      <alignment horizontal="center" vertical="center" wrapText="1"/>
    </xf>
    <xf numFmtId="0" fontId="17" fillId="0" borderId="79" xfId="5" applyFont="1" applyBorder="1" applyAlignment="1">
      <alignment horizontal="center" vertical="center" wrapText="1"/>
    </xf>
    <xf numFmtId="0" fontId="17" fillId="0" borderId="80" xfId="5" applyFont="1" applyBorder="1" applyAlignment="1">
      <alignment horizontal="center" vertical="center" wrapText="1"/>
    </xf>
    <xf numFmtId="0" fontId="17" fillId="0" borderId="78" xfId="5" applyFont="1" applyBorder="1" applyAlignment="1">
      <alignment horizontal="center" vertical="center" wrapText="1"/>
    </xf>
    <xf numFmtId="2" fontId="31" fillId="0" borderId="82" xfId="5" applyNumberFormat="1" applyFont="1" applyBorder="1" applyAlignment="1">
      <alignment horizontal="center" vertical="center" shrinkToFit="1"/>
    </xf>
    <xf numFmtId="2" fontId="31" fillId="0" borderId="84" xfId="5" applyNumberFormat="1" applyFont="1" applyBorder="1" applyAlignment="1">
      <alignment horizontal="center" vertical="center" shrinkToFit="1"/>
    </xf>
    <xf numFmtId="0" fontId="57" fillId="0" borderId="76" xfId="5" applyBorder="1" applyAlignment="1">
      <alignment horizontal="left" vertical="center" wrapText="1"/>
    </xf>
    <xf numFmtId="0" fontId="57" fillId="0" borderId="81" xfId="5" applyBorder="1" applyAlignment="1">
      <alignment horizontal="left" vertical="center" wrapText="1"/>
    </xf>
    <xf numFmtId="0" fontId="57" fillId="0" borderId="77" xfId="5" applyBorder="1" applyAlignment="1">
      <alignment horizontal="left" vertical="center" wrapText="1"/>
    </xf>
    <xf numFmtId="0" fontId="17" fillId="0" borderId="76" xfId="5" applyFont="1" applyBorder="1" applyAlignment="1">
      <alignment horizontal="center" vertical="center" wrapText="1"/>
    </xf>
    <xf numFmtId="0" fontId="17" fillId="0" borderId="77" xfId="5" applyFont="1" applyBorder="1" applyAlignment="1">
      <alignment horizontal="center" vertical="center" wrapText="1"/>
    </xf>
    <xf numFmtId="0" fontId="25" fillId="0" borderId="82" xfId="5" applyFont="1" applyBorder="1" applyAlignment="1">
      <alignment horizontal="left" vertical="center" wrapText="1"/>
    </xf>
    <xf numFmtId="0" fontId="25" fillId="0" borderId="83" xfId="5" applyFont="1" applyBorder="1" applyAlignment="1">
      <alignment horizontal="left" vertical="center" wrapText="1"/>
    </xf>
    <xf numFmtId="0" fontId="25" fillId="0" borderId="84" xfId="5" applyFont="1" applyBorder="1" applyAlignment="1">
      <alignment horizontal="left" vertical="center" wrapText="1"/>
    </xf>
    <xf numFmtId="0" fontId="25" fillId="0" borderId="79" xfId="5" applyFont="1" applyBorder="1" applyAlignment="1">
      <alignment horizontal="left" vertical="center" wrapText="1"/>
    </xf>
    <xf numFmtId="0" fontId="25" fillId="0" borderId="78" xfId="5" applyFont="1" applyBorder="1" applyAlignment="1">
      <alignment horizontal="left" vertical="center" wrapText="1"/>
    </xf>
    <xf numFmtId="0" fontId="25" fillId="0" borderId="80" xfId="5" applyFont="1" applyBorder="1" applyAlignment="1">
      <alignment horizontal="left" vertical="center" wrapText="1"/>
    </xf>
    <xf numFmtId="2" fontId="31" fillId="0" borderId="83" xfId="5" applyNumberFormat="1" applyFont="1" applyBorder="1" applyAlignment="1">
      <alignment horizontal="center" vertical="center" shrinkToFit="1"/>
    </xf>
    <xf numFmtId="0" fontId="17" fillId="0" borderId="79" xfId="5" applyFont="1" applyBorder="1" applyAlignment="1">
      <alignment horizontal="right" vertical="center" wrapText="1"/>
    </xf>
    <xf numFmtId="0" fontId="17" fillId="0" borderId="78" xfId="5" applyFont="1" applyBorder="1" applyAlignment="1">
      <alignment horizontal="right" vertical="center" wrapText="1"/>
    </xf>
    <xf numFmtId="0" fontId="17" fillId="0" borderId="80" xfId="5" applyFont="1" applyBorder="1" applyAlignment="1">
      <alignment horizontal="right" vertical="center" wrapText="1"/>
    </xf>
    <xf numFmtId="0" fontId="17" fillId="0" borderId="81" xfId="5" applyFont="1" applyBorder="1" applyAlignment="1">
      <alignment horizontal="center" vertical="center" wrapText="1"/>
    </xf>
    <xf numFmtId="0" fontId="17" fillId="0" borderId="82" xfId="5" applyFont="1" applyBorder="1" applyAlignment="1">
      <alignment horizontal="left" vertical="center" wrapText="1"/>
    </xf>
    <xf numFmtId="0" fontId="17" fillId="0" borderId="83" xfId="5" applyFont="1" applyBorder="1" applyAlignment="1">
      <alignment horizontal="left" vertical="center" wrapText="1"/>
    </xf>
    <xf numFmtId="0" fontId="17" fillId="0" borderId="84" xfId="5" applyFont="1" applyBorder="1" applyAlignment="1">
      <alignment horizontal="left" vertical="center" wrapText="1"/>
    </xf>
    <xf numFmtId="0" fontId="17" fillId="0" borderId="79" xfId="5" applyFont="1" applyBorder="1" applyAlignment="1">
      <alignment horizontal="left" vertical="center" wrapText="1"/>
    </xf>
    <xf numFmtId="0" fontId="17" fillId="0" borderId="78" xfId="5" applyFont="1" applyBorder="1" applyAlignment="1">
      <alignment horizontal="left" vertical="center" wrapText="1"/>
    </xf>
    <xf numFmtId="0" fontId="17" fillId="0" borderId="80" xfId="5" applyFont="1" applyBorder="1" applyAlignment="1">
      <alignment horizontal="left" vertical="center" wrapText="1"/>
    </xf>
    <xf numFmtId="2" fontId="31" fillId="0" borderId="79" xfId="5" applyNumberFormat="1" applyFont="1" applyBorder="1" applyAlignment="1">
      <alignment horizontal="center" vertical="center" shrinkToFit="1"/>
    </xf>
    <xf numFmtId="2" fontId="31" fillId="0" borderId="78" xfId="5" applyNumberFormat="1" applyFont="1" applyBorder="1" applyAlignment="1">
      <alignment horizontal="center" vertical="center" shrinkToFit="1"/>
    </xf>
    <xf numFmtId="2" fontId="31" fillId="0" borderId="80" xfId="5" applyNumberFormat="1" applyFont="1" applyBorder="1" applyAlignment="1">
      <alignment horizontal="center" vertical="center" shrinkToFit="1"/>
    </xf>
    <xf numFmtId="0" fontId="17" fillId="0" borderId="82" xfId="5" applyFont="1" applyBorder="1" applyAlignment="1">
      <alignment horizontal="right" vertical="center" wrapText="1"/>
    </xf>
    <xf numFmtId="0" fontId="17" fillId="0" borderId="83" xfId="5" applyFont="1" applyBorder="1" applyAlignment="1">
      <alignment horizontal="right" vertical="center" wrapText="1"/>
    </xf>
    <xf numFmtId="0" fontId="17" fillId="0" borderId="84" xfId="5" applyFont="1" applyBorder="1" applyAlignment="1">
      <alignment horizontal="right" vertical="center" wrapText="1"/>
    </xf>
    <xf numFmtId="1" fontId="31" fillId="0" borderId="76" xfId="5" applyNumberFormat="1" applyFont="1" applyBorder="1" applyAlignment="1">
      <alignment horizontal="center" vertical="center" shrinkToFit="1"/>
    </xf>
    <xf numFmtId="1" fontId="31" fillId="0" borderId="81" xfId="5" applyNumberFormat="1" applyFont="1" applyBorder="1" applyAlignment="1">
      <alignment horizontal="center" vertical="center" shrinkToFit="1"/>
    </xf>
    <xf numFmtId="1" fontId="31" fillId="0" borderId="77" xfId="5" applyNumberFormat="1" applyFont="1" applyBorder="1" applyAlignment="1">
      <alignment horizontal="center" vertical="center" shrinkToFit="1"/>
    </xf>
    <xf numFmtId="0" fontId="25" fillId="0" borderId="76" xfId="5" applyFont="1" applyBorder="1" applyAlignment="1">
      <alignment horizontal="right" vertical="center" wrapText="1"/>
    </xf>
    <xf numFmtId="0" fontId="25" fillId="0" borderId="81" xfId="5" applyFont="1" applyBorder="1" applyAlignment="1">
      <alignment horizontal="right" vertical="center" wrapText="1"/>
    </xf>
    <xf numFmtId="0" fontId="25" fillId="0" borderId="77" xfId="5" applyFont="1" applyBorder="1" applyAlignment="1">
      <alignment horizontal="right" vertical="center" wrapText="1"/>
    </xf>
    <xf numFmtId="0" fontId="25" fillId="0" borderId="76" xfId="5" applyFont="1" applyBorder="1" applyAlignment="1">
      <alignment horizontal="center" vertical="center" wrapText="1"/>
    </xf>
    <xf numFmtId="0" fontId="25" fillId="0" borderId="81" xfId="5" applyFont="1" applyBorder="1" applyAlignment="1">
      <alignment horizontal="center" vertical="center" wrapText="1"/>
    </xf>
    <xf numFmtId="0" fontId="25" fillId="0" borderId="77" xfId="5" applyFont="1" applyBorder="1" applyAlignment="1">
      <alignment horizontal="center" vertical="center" wrapText="1"/>
    </xf>
    <xf numFmtId="0" fontId="25" fillId="0" borderId="82" xfId="5" applyFont="1" applyBorder="1" applyAlignment="1">
      <alignment horizontal="center" vertical="center" wrapText="1"/>
    </xf>
    <xf numFmtId="0" fontId="25" fillId="0" borderId="83" xfId="5" applyFont="1" applyBorder="1" applyAlignment="1">
      <alignment horizontal="center" vertical="center" wrapText="1"/>
    </xf>
    <xf numFmtId="0" fontId="25" fillId="0" borderId="84" xfId="5" applyFont="1" applyBorder="1" applyAlignment="1">
      <alignment horizontal="center" vertical="center" wrapText="1"/>
    </xf>
    <xf numFmtId="0" fontId="25" fillId="0" borderId="85" xfId="5" applyFont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5" fillId="0" borderId="86" xfId="5" applyFont="1" applyBorder="1" applyAlignment="1">
      <alignment horizontal="center" vertical="center" wrapText="1"/>
    </xf>
    <xf numFmtId="0" fontId="25" fillId="0" borderId="79" xfId="5" applyFont="1" applyBorder="1" applyAlignment="1">
      <alignment horizontal="center" vertical="center" wrapText="1"/>
    </xf>
    <xf numFmtId="0" fontId="25" fillId="0" borderId="78" xfId="5" applyFont="1" applyBorder="1" applyAlignment="1">
      <alignment horizontal="center" vertical="center" wrapText="1"/>
    </xf>
    <xf numFmtId="0" fontId="25" fillId="0" borderId="80" xfId="5" applyFont="1" applyBorder="1" applyAlignment="1">
      <alignment horizontal="center" vertical="center" wrapText="1"/>
    </xf>
    <xf numFmtId="0" fontId="57" fillId="0" borderId="82" xfId="5" applyBorder="1" applyAlignment="1">
      <alignment horizontal="center" vertical="center" wrapText="1"/>
    </xf>
    <xf numFmtId="0" fontId="57" fillId="0" borderId="84" xfId="5" applyBorder="1" applyAlignment="1">
      <alignment horizontal="center" vertical="center" wrapText="1"/>
    </xf>
    <xf numFmtId="0" fontId="57" fillId="0" borderId="79" xfId="5" applyBorder="1" applyAlignment="1">
      <alignment horizontal="center" vertical="center" wrapText="1"/>
    </xf>
    <xf numFmtId="0" fontId="57" fillId="0" borderId="80" xfId="5" applyBorder="1" applyAlignment="1">
      <alignment horizontal="center" vertical="center" wrapText="1"/>
    </xf>
    <xf numFmtId="1" fontId="28" fillId="0" borderId="76" xfId="5" applyNumberFormat="1" applyFont="1" applyBorder="1" applyAlignment="1">
      <alignment horizontal="center" vertical="center" shrinkToFit="1"/>
    </xf>
    <xf numFmtId="1" fontId="28" fillId="0" borderId="81" xfId="5" applyNumberFormat="1" applyFont="1" applyBorder="1" applyAlignment="1">
      <alignment horizontal="center" vertical="center" shrinkToFit="1"/>
    </xf>
    <xf numFmtId="1" fontId="28" fillId="0" borderId="77" xfId="5" applyNumberFormat="1" applyFont="1" applyBorder="1" applyAlignment="1">
      <alignment horizontal="center" vertical="center" shrinkToFit="1"/>
    </xf>
    <xf numFmtId="0" fontId="57" fillId="0" borderId="76" xfId="5" applyBorder="1" applyAlignment="1">
      <alignment horizontal="center" vertical="center" wrapText="1"/>
    </xf>
    <xf numFmtId="0" fontId="57" fillId="0" borderId="81" xfId="5" applyBorder="1" applyAlignment="1">
      <alignment horizontal="center" vertical="center" wrapText="1"/>
    </xf>
    <xf numFmtId="0" fontId="57" fillId="0" borderId="77" xfId="5" applyBorder="1" applyAlignment="1">
      <alignment horizontal="center" vertical="center" wrapText="1"/>
    </xf>
    <xf numFmtId="0" fontId="17" fillId="0" borderId="76" xfId="5" applyFont="1" applyBorder="1" applyAlignment="1">
      <alignment horizontal="left" vertical="center" wrapText="1"/>
    </xf>
    <xf numFmtId="0" fontId="17" fillId="0" borderId="81" xfId="5" applyFont="1" applyBorder="1" applyAlignment="1">
      <alignment horizontal="left" vertical="center" wrapText="1"/>
    </xf>
    <xf numFmtId="0" fontId="17" fillId="0" borderId="77" xfId="5" applyFont="1" applyBorder="1" applyAlignment="1">
      <alignment horizontal="left" vertical="center" wrapText="1"/>
    </xf>
    <xf numFmtId="0" fontId="11" fillId="0" borderId="76" xfId="5" applyFont="1" applyBorder="1" applyAlignment="1">
      <alignment horizontal="left" vertical="center" wrapText="1"/>
    </xf>
    <xf numFmtId="0" fontId="11" fillId="0" borderId="81" xfId="5" applyFont="1" applyBorder="1" applyAlignment="1">
      <alignment horizontal="left" vertical="center" wrapText="1"/>
    </xf>
    <xf numFmtId="0" fontId="11" fillId="0" borderId="77" xfId="5" applyFont="1" applyBorder="1" applyAlignment="1">
      <alignment horizontal="left" vertical="center" wrapText="1"/>
    </xf>
    <xf numFmtId="0" fontId="57" fillId="0" borderId="0" xfId="5" applyAlignment="1">
      <alignment horizontal="right" vertical="center" wrapText="1"/>
    </xf>
    <xf numFmtId="0" fontId="25" fillId="0" borderId="85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86" xfId="5" applyFont="1" applyBorder="1" applyAlignment="1">
      <alignment horizontal="left" vertical="center" wrapText="1"/>
    </xf>
    <xf numFmtId="0" fontId="57" fillId="0" borderId="85" xfId="5" applyBorder="1" applyAlignment="1">
      <alignment horizontal="left" vertical="center" wrapText="1"/>
    </xf>
    <xf numFmtId="0" fontId="57" fillId="0" borderId="86" xfId="5" applyBorder="1" applyAlignment="1">
      <alignment horizontal="left" vertical="center" wrapText="1"/>
    </xf>
    <xf numFmtId="172" fontId="28" fillId="0" borderId="76" xfId="5" applyNumberFormat="1" applyFont="1" applyBorder="1" applyAlignment="1">
      <alignment horizontal="left" vertical="center" shrinkToFit="1"/>
    </xf>
    <xf numFmtId="172" fontId="28" fillId="0" borderId="77" xfId="5" applyNumberFormat="1" applyFont="1" applyBorder="1" applyAlignment="1">
      <alignment horizontal="left" vertical="center" shrinkToFit="1"/>
    </xf>
    <xf numFmtId="0" fontId="19" fillId="0" borderId="0" xfId="5" applyFont="1" applyAlignment="1">
      <alignment horizontal="center" vertical="center" wrapText="1"/>
    </xf>
    <xf numFmtId="0" fontId="57" fillId="0" borderId="0" xfId="5" applyAlignment="1">
      <alignment horizontal="center" vertical="center" wrapText="1"/>
    </xf>
    <xf numFmtId="0" fontId="57" fillId="0" borderId="78" xfId="5" applyBorder="1" applyAlignment="1">
      <alignment horizontal="center" vertical="center" wrapText="1"/>
    </xf>
    <xf numFmtId="172" fontId="28" fillId="0" borderId="79" xfId="5" applyNumberFormat="1" applyFont="1" applyBorder="1" applyAlignment="1">
      <alignment horizontal="left" vertical="center" shrinkToFit="1"/>
    </xf>
    <xf numFmtId="172" fontId="28" fillId="0" borderId="80" xfId="5" applyNumberFormat="1" applyFont="1" applyBorder="1" applyAlignment="1">
      <alignment horizontal="left" vertical="center" shrinkToFit="1"/>
    </xf>
    <xf numFmtId="0" fontId="24" fillId="0" borderId="0" xfId="5" applyFont="1" applyAlignment="1">
      <alignment horizontal="left" vertical="center" wrapText="1"/>
    </xf>
    <xf numFmtId="0" fontId="12" fillId="0" borderId="76" xfId="5" applyFont="1" applyBorder="1" applyAlignment="1">
      <alignment horizontal="center" vertical="center" wrapText="1"/>
    </xf>
    <xf numFmtId="0" fontId="12" fillId="0" borderId="81" xfId="5" applyFont="1" applyBorder="1" applyAlignment="1">
      <alignment horizontal="center" vertical="center" wrapText="1"/>
    </xf>
    <xf numFmtId="0" fontId="12" fillId="0" borderId="77" xfId="5" applyFont="1" applyBorder="1" applyAlignment="1">
      <alignment horizontal="center" vertical="center" wrapText="1"/>
    </xf>
    <xf numFmtId="0" fontId="57" fillId="0" borderId="83" xfId="5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8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8" fillId="0" borderId="14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49" fontId="8" fillId="0" borderId="36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173" fontId="15" fillId="0" borderId="89" xfId="0" applyNumberFormat="1" applyFont="1" applyBorder="1" applyAlignment="1">
      <alignment horizontal="center" vertical="center" wrapText="1"/>
    </xf>
    <xf numFmtId="173" fontId="15" fillId="0" borderId="90" xfId="0" applyNumberFormat="1" applyFont="1" applyBorder="1" applyAlignment="1">
      <alignment horizontal="center" vertical="center" wrapText="1"/>
    </xf>
    <xf numFmtId="173" fontId="15" fillId="0" borderId="91" xfId="0" applyNumberFormat="1" applyFont="1" applyBorder="1" applyAlignment="1">
      <alignment horizontal="center" vertical="center" wrapText="1"/>
    </xf>
    <xf numFmtId="173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2" fontId="0" fillId="0" borderId="0" xfId="0" applyNumberFormat="1" applyAlignment="1">
      <alignment horizontal="left" vertical="center" wrapText="1"/>
    </xf>
    <xf numFmtId="0" fontId="53" fillId="0" borderId="18" xfId="9" applyFont="1" applyBorder="1" applyAlignment="1">
      <alignment horizontal="center" vertical="center" wrapText="1" shrinkToFit="1"/>
    </xf>
    <xf numFmtId="0" fontId="53" fillId="0" borderId="9" xfId="9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53" fillId="0" borderId="18" xfId="9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22" fillId="0" borderId="18" xfId="9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/>
    </xf>
  </cellXfs>
  <cellStyles count="15">
    <cellStyle name="Excel Built-in Normal" xfId="14" xr:uid="{00000000-0005-0000-0000-000000000000}"/>
    <cellStyle name="Гиперссылка" xfId="1" builtinId="8"/>
    <cellStyle name="Итоги" xfId="2" xr:uid="{00000000-0005-0000-0000-000002000000}"/>
    <cellStyle name="ЛокСмета" xfId="3" xr:uid="{00000000-0005-0000-0000-000003000000}"/>
    <cellStyle name="Обычный" xfId="0" builtinId="0"/>
    <cellStyle name="Обычный 2" xfId="4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4 2" xfId="7" xr:uid="{00000000-0005-0000-0000-000008000000}"/>
    <cellStyle name="Обычный_Лист5" xfId="8" xr:uid="{00000000-0005-0000-0000-000009000000}"/>
    <cellStyle name="Обычный_Лист6" xfId="9" xr:uid="{00000000-0005-0000-0000-00000A000000}"/>
    <cellStyle name="ПИР" xfId="10" xr:uid="{00000000-0005-0000-0000-00000B000000}"/>
    <cellStyle name="Титул" xfId="11" xr:uid="{00000000-0005-0000-0000-00000C000000}"/>
    <cellStyle name="Финансовый" xfId="12" builtinId="3"/>
    <cellStyle name="Хвост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11</xdr:col>
          <xdr:colOff>581025</xdr:colOff>
          <xdr:row>50</xdr:row>
          <xdr:rowOff>76200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47625</xdr:colOff>
          <xdr:row>36</xdr:row>
          <xdr:rowOff>76200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8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342900</xdr:rowOff>
    </xdr:from>
    <xdr:to>
      <xdr:col>14</xdr:col>
      <xdr:colOff>7620</xdr:colOff>
      <xdr:row>0</xdr:row>
      <xdr:rowOff>342900</xdr:rowOff>
    </xdr:to>
    <xdr:sp macro="" textlink="">
      <xdr:nvSpPr>
        <xdr:cNvPr id="49403" name="Shape 2">
          <a:extLst>
            <a:ext uri="{FF2B5EF4-FFF2-40B4-BE49-F238E27FC236}">
              <a16:creationId xmlns:a16="http://schemas.microsoft.com/office/drawing/2014/main" id="{00000000-0008-0000-0900-0000FBC00000}"/>
            </a:ext>
          </a:extLst>
        </xdr:cNvPr>
        <xdr:cNvSpPr>
          <a:spLocks/>
        </xdr:cNvSpPr>
      </xdr:nvSpPr>
      <xdr:spPr bwMode="auto">
        <a:xfrm>
          <a:off x="487680" y="342900"/>
          <a:ext cx="6385560" cy="0"/>
        </a:xfrm>
        <a:custGeom>
          <a:avLst/>
          <a:gdLst>
            <a:gd name="T0" fmla="*/ 0 w 5978525"/>
            <a:gd name="T1" fmla="*/ 12356610 w 5978525"/>
            <a:gd name="T2" fmla="*/ 0 60000 65536"/>
            <a:gd name="T3" fmla="*/ 0 60000 65536"/>
            <a:gd name="T4" fmla="*/ 0 w 5978525"/>
            <a:gd name="T5" fmla="*/ 5978525 w 5978525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978525">
              <a:moveTo>
                <a:pt x="0" y="0"/>
              </a:moveTo>
              <a:lnTo>
                <a:pt x="5978017" y="0"/>
              </a:lnTo>
            </a:path>
          </a:pathLst>
        </a:custGeom>
        <a:noFill/>
        <a:ln w="9144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7620</xdr:rowOff>
    </xdr:from>
    <xdr:to>
      <xdr:col>13</xdr:col>
      <xdr:colOff>30480</xdr:colOff>
      <xdr:row>7</xdr:row>
      <xdr:rowOff>7620</xdr:rowOff>
    </xdr:to>
    <xdr:sp macro="" textlink="">
      <xdr:nvSpPr>
        <xdr:cNvPr id="49404" name="Shape 3">
          <a:extLst>
            <a:ext uri="{FF2B5EF4-FFF2-40B4-BE49-F238E27FC236}">
              <a16:creationId xmlns:a16="http://schemas.microsoft.com/office/drawing/2014/main" id="{00000000-0008-0000-0900-0000FCC00000}"/>
            </a:ext>
          </a:extLst>
        </xdr:cNvPr>
        <xdr:cNvSpPr>
          <a:spLocks/>
        </xdr:cNvSpPr>
      </xdr:nvSpPr>
      <xdr:spPr bwMode="auto">
        <a:xfrm>
          <a:off x="487680" y="2827020"/>
          <a:ext cx="6278880" cy="0"/>
        </a:xfrm>
        <a:custGeom>
          <a:avLst/>
          <a:gdLst>
            <a:gd name="T0" fmla="*/ 0 w 5867400"/>
            <a:gd name="T1" fmla="*/ 12530236 w 5867400"/>
            <a:gd name="T2" fmla="*/ 0 60000 65536"/>
            <a:gd name="T3" fmla="*/ 0 60000 65536"/>
            <a:gd name="T4" fmla="*/ 0 w 5867400"/>
            <a:gd name="T5" fmla="*/ 5867400 w 5867400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867400">
              <a:moveTo>
                <a:pt x="0" y="0"/>
              </a:moveTo>
              <a:lnTo>
                <a:pt x="5867400" y="0"/>
              </a:lnTo>
            </a:path>
          </a:pathLst>
        </a:custGeom>
        <a:noFill/>
        <a:ln w="9601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57150</xdr:rowOff>
        </xdr:from>
        <xdr:to>
          <xdr:col>14</xdr:col>
          <xdr:colOff>47625</xdr:colOff>
          <xdr:row>35</xdr:row>
          <xdr:rowOff>171450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B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38100</xdr:rowOff>
        </xdr:from>
        <xdr:to>
          <xdr:col>14</xdr:col>
          <xdr:colOff>419100</xdr:colOff>
          <xdr:row>39</xdr:row>
          <xdr:rowOff>190500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409575</xdr:colOff>
          <xdr:row>50</xdr:row>
          <xdr:rowOff>0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E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10</xdr:col>
          <xdr:colOff>409575</xdr:colOff>
          <xdr:row>99</xdr:row>
          <xdr:rowOff>0</xdr:rowOff>
        </xdr:to>
        <xdr:sp macro="" textlink="">
          <xdr:nvSpPr>
            <xdr:cNvPr id="34819" name="Object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E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10</xdr:col>
          <xdr:colOff>409575</xdr:colOff>
          <xdr:row>147</xdr:row>
          <xdr:rowOff>38100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E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0</xdr:rowOff>
        </xdr:from>
        <xdr:to>
          <xdr:col>10</xdr:col>
          <xdr:colOff>409575</xdr:colOff>
          <xdr:row>195</xdr:row>
          <xdr:rowOff>209550</xdr:rowOff>
        </xdr:to>
        <xdr:sp macro="" textlink="">
          <xdr:nvSpPr>
            <xdr:cNvPr id="34821" name="Object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E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579120</xdr:colOff>
      <xdr:row>7</xdr:row>
      <xdr:rowOff>7620</xdr:rowOff>
    </xdr:from>
    <xdr:to>
      <xdr:col>12</xdr:col>
      <xdr:colOff>0</xdr:colOff>
      <xdr:row>10</xdr:row>
      <xdr:rowOff>144780</xdr:rowOff>
    </xdr:to>
    <xdr:pic>
      <xdr:nvPicPr>
        <xdr:cNvPr id="50427" name="Рисунок 1">
          <a:extLst>
            <a:ext uri="{FF2B5EF4-FFF2-40B4-BE49-F238E27FC236}">
              <a16:creationId xmlns:a16="http://schemas.microsoft.com/office/drawing/2014/main" id="{00000000-0008-0000-0F00-0000FB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13820" y="1478280"/>
          <a:ext cx="24688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579120</xdr:colOff>
      <xdr:row>71</xdr:row>
      <xdr:rowOff>7620</xdr:rowOff>
    </xdr:from>
    <xdr:to>
      <xdr:col>12</xdr:col>
      <xdr:colOff>0</xdr:colOff>
      <xdr:row>74</xdr:row>
      <xdr:rowOff>144780</xdr:rowOff>
    </xdr:to>
    <xdr:pic>
      <xdr:nvPicPr>
        <xdr:cNvPr id="50428" name="Рисунок 2">
          <a:extLst>
            <a:ext uri="{FF2B5EF4-FFF2-40B4-BE49-F238E27FC236}">
              <a16:creationId xmlns:a16="http://schemas.microsoft.com/office/drawing/2014/main" id="{00000000-0008-0000-0F00-0000FC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13820" y="12557760"/>
          <a:ext cx="24688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2;&#1086;&#1080;%20&#1076;&#1086;&#1082;&#1091;&#1084;&#1077;&#1085;&#1090;&#1099;%20D\6545\&#1052;&#1086;&#1090;&#1080;&#1085;\&#1082;&#1080;436-&#1082;&#1084;597%20&#1056;&#1077;&#1082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CurProjects\Working_objects\BalticZavod\&#1048;&#1042;&#1062;%20(62-01-001)\62-01-&#1057;&#1057;.001\Spec%20&#1048;&#1042;&#1062;(16.08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76;&#1077;&#1087;&#1072;&#1088;&#1090;&#1072;&#1084;&#1077;&#1085;&#1090;%20&#1089;&#1080;&#1073;\&#1054;&#1090;&#1076;&#1077;&#1083;%20&#1087;&#1088;&#1086;&#1077;&#1082;&#1090;&#1080;&#1088;&#1086;&#1074;&#1072;&#1085;&#1080;&#1103;\01.%20&#1055;&#1088;&#1086;&#1077;&#1082;&#1090;&#1099;%20&#1074;%20&#1088;&#1072;&#1079;&#1088;&#1072;&#1073;&#1086;&#1090;&#1082;&#1077;\&#1057;&#1072;&#1084;&#1072;&#1088;&#1072;&#1090;&#1088;&#1072;&#1085;&#1089;&#1075;&#1072;&#1079;\07.%20&#1055;&#1088;&#1086;&#1077;&#1082;&#1090;&#1080;&#1088;&#1086;&#1074;&#1072;&#1085;&#1080;&#1077;\01.&#1058;&#1077;&#1093;&#1085;&#1080;&#1095;&#1077;&#1089;&#1082;&#1080;&#1081;%20&#1087;&#1088;&#1086;&#1077;&#1082;&#1090;\&#1057;&#1087;&#1077;&#1094;&#1080;&#1092;&#1080;&#1082;&#1072;&#1094;&#1080;&#1103;\180720071646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enburg%20SC%20Astoria%20TU%20analysis%2015.04.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Tkachev\Ttt_\Objects\&#1055;&#1057;&#1041;\PSBkrasnogvard_v4_090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1;&#1058;&#1057;-3\&#1089;&#1084;&#1077;&#1090;&#1099;%20&#1041;&#1058;&#1057;%203\&#1090;&#1086;&#1087;.%20&#1089;&#1074;&#1086;&#1076;&#1085;&#1072;&#1103;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Temp\sps60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Natali\Local%20Settings\Temporary%20Internet%20Files\Content.IE5\2XUN4ZAJ\&#1057;&#1084;&#1077;&#1090;&#1072;%20&#1057;&#1052;&#105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2;&#1086;&#1080;%20&#1076;&#1086;&#1082;&#1091;&#1084;&#1077;&#1085;&#1090;&#1099;\&#1041;&#1088;&#1103;&#1085;&#1089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0\&#1089;&#1084;&#1077;&#1090;&#1085;&#1099;&#1081;%20&#1086;&#1090;&#1076;&#1077;&#1083;\Documents%20and%20Settings\build_10\&#1056;&#1072;&#1073;&#1086;&#1095;&#1080;&#1081;%20&#1089;&#1090;&#1086;&#1083;\&#1044;&#1086;&#1075;&#1086;&#1074;&#1086;&#1088;&#1085;&#1072;&#1103;%20&#1057;&#1045;&#1043;\&#1074;&#1099;&#1073;&#1086;&#1088;&#1082;&#1080;\&#1042;&#1099;&#1073;&#1086;&#1088;&#1082;&#1072;%20&#1080;&#1079;&#1084;2%20319-38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89;&#1084;&#1077;&#1090;&#1085;&#1099;&#1081;%20&#1086;&#1090;&#1076;&#1077;&#1083;\!Bakcell\&#1041;&#1102;&#1076;\&#1041;&#1102;&#1076;&#1078;&#1077;&#1090;_Bakcell_081_07_2007-09-2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5;&#1088;&#1086;&#1077;&#1082;&#1090;\&#1055;&#1088;&#1086;&#1077;&#1082;&#1090;&#1099;\&#1062;&#1077;&#1085;&#1090;&#1088;&#1086;&#1073;&#1072;&#1085;&#1082;\&#1041;&#1088;&#1103;&#1085;&#1089;&#1082;&#1072;&#1103;%20&#1086;&#1073;&#1083;&#1072;&#1089;&#1090;&#1100;\&#1059;&#1075;&#1083;&#1099;%20(&#1041;&#1088;&#1103;&#1085;&#1089;&#1082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dolbilova-e\AppData\Local\Microsoft\Windows\Temporary%20Internet%20Files\Content.Outlook\7WTXNHW9\&#1042;&#1077;&#1076;&#1086;&#1084;&#1086;&#1089;&#1090;&#1100;%20&#1088;&#1072;&#1073;&#1086;&#1090;%20&#1057;&#1090;&#1072;&#1088;&#1090;&#1086;&#1074;&#1072;&#1103;%206_&#1044;&#1059;&#105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Zarplata_1\&#1044;&#1077;&#1085;&#1080;&#1089;\&#1089;&#1086;&#1093;&#1088;&#1072;&#1085;&#1080;&#1090;&#11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7.200\server\Users\akorobkov.SKOLKOVO\Desktop\Budget%20and%20summary%2015%2011%202010\&#1054;&#1090;&#1095;&#1077;&#1090;_&#1073;&#1102;&#1076;&#1078;&#1077;&#1090;%20&#1085;&#1072;%202011_2013\&#1062;&#1041;&#1054;%2050104_&#1041;&#1102;&#1076;&#1078;&#1077;&#1090;%20&#1054;&#1044;&#1055;&#1057;%202011%20version%201%20%20%20%2017_02_2011%20&#1089;%20&#1091;&#1095;&#1077;&#1090;&#1086;&#1084;%20&#1054;&#1044;&#1040;&#1057;3%2018022011%207_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enko\&#1084;&#1086;&#1080;%20&#1076;&#1086;&#1082;&#1091;&#1084;&#1077;&#1085;&#1090;\TEMP\ps1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7.200\server\Users\IMaslennikov\AppData\Local\Microsoft\Windows\Temporary%20Internet%20Files\Content.Outlook\2T3227DW\Budget\Budget_22092011_v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WORK-XLS\6020\SPIS\pk6020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pochta\&#1071;&#1043;&#1048;\&#1050;&#1057;\W2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meta\&#1069;&#1082;&#1089;&#1087;&#1077;&#1088;&#1090;&#1080;&#1079;&#1072;\&#1055;&#1053;&#1056;\2006\&#1050;&#1072;&#1085;&#1072;&#1083;&#1099;\&#1050;&#1072;&#1085;&#1072;&#1083;&#10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\&#1084;&#1086;&#1080;%20&#1076;&#1086;&#1082;&#1091;&#1084;&#1077;&#1085;&#1090;\TEMP\6490\KU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7;&#1084;&#1077;&#1090;&#1085;&#1099;&#1081;%20&#1054;&#1090;&#1076;&#1077;&#1083;\01.&#1040;&#1088;&#1093;&#1080;&#1074;\&#1040;&#1088;&#1093;&#1080;&#1074;\&#1059;&#1076;&#1072;&#1083;&#1086;&#1074;\&#1042;&#1057;&#1052;%20%20&#1057;&#1047;&#1048;%20&#1074;%20&#1054;&#1054;&#1054;%20&#1043;&#1058;%20&#1057;&#1055;&#1073;\&#1057;&#1080;&#1089;&#1090;&#1077;&#1084;&#1072;%20&#1076;&#1080;&#1089;&#1087;&#1077;&#1090;&#1095;&#1077;&#1088;&#1089;&#1082;&#1086;&#1075;&#1086;%20&#1091;&#1087;&#1088;&#1072;&#1074;&#1083;&#1077;&#1085;&#1080;&#1103;%20&#1074;%20&#1088;&#1072;&#1084;&#1082;&#1072;&#1093;%20&#1089;&#1090;&#1088;&#1086;&#1081;&#1082;&#1080;%20&#1059;&#1093;&#1090;&#1072;-&#1058;&#1086;&#1088;&#1078;&#1086;&#1082;.%20II%20&#1085;&#1080;&#1090;&#1082;&#1072;%20(&#1071;&#1084;&#1072;&#1083;)\&#1056;&#1044;%20-%20&#1057;&#1044;&#1059;%20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_gal\&#1052;&#1086;&#1080;%20&#1076;&#1086;&#1082;&#1091;&#1084;&#1077;&#1085;&#1090;&#1099;\WORK-XLS\6545\6545&#1088;&#1076;%20&#1070;&#1088;&#1100;&#1077;&#1074;\&#1042;&#1099;&#1073;&#1086;&#1088;&#1082;&#1072;%202,3,4%20319-38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SHKINA\Transfer\&#1052;&#1086;&#1080;%20&#1076;&#1086;&#1082;&#1091;&#1084;&#1077;&#1085;&#1090;&#1099;\&#1055;&#1053;&#1056;%20&#1057;&#1084;&#1086;&#1083;&#1077;&#1085;&#1089;&#1082;&#1072;&#1103;\&#1055;&#1053;&#1056;%20&#1076;&#1086;&#1087;%2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temp\WORK_XLS\6020\&#1041;&#1047;&#105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1\Netwrkng\WORK\Project_Price_1-99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7.200\server\Users\AGORBA~1\AppData\Local\Temp\Rar$DIa0.287\NR_Project%20model_dec%201%20sta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olikw2k\BLANK\&#1054;&#1073;&#1097;&#1080;&#1077;%20&#1076;&#1072;&#1085;&#1085;&#1099;&#1077;%20_format%20(electr)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7.200\server\Users\V.GAZETIN\Documents\&#1050;&#1048;&#1053;&#1054;&#1058;&#1045;&#1040;&#1058;&#1056;&#1067;\&#1058;&#1069;&#1054;%20&#1080;%20&#1041;&#1102;&#1076;&#1078;&#1077;&#1090;&#1099;%20&#1088;&#1077;&#1092;-&#1103;%20&#1050;&#1058;\&#1058;&#1069;&#1054;%202015\&#1050;&#1086;&#1085;&#1090;&#1088;&#1086;&#1083;&#1100;%20&#1089;&#1086;&#1086;&#1090;&#1074;&#1077;&#1090;&#1089;&#1090;&#1074;&#1080;&#1103;%20&#1073;&#1102;&#1076;&#1078;&#1077;&#1090;&#1091;%20&#1092;&#1072;&#1082;&#1090;%20&#1088;&#1072;&#1089;&#1093;&#1086;&#1076;&#1086;&#1074;%202015\Budget%20for%20concept%20+%20P%20phase%20new%20approach%20(16%2002%20201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&#1052;&#1086;&#1080;%20&#1076;&#1086;&#1082;&#1091;&#1084;&#1077;&#1085;&#1090;&#1099;\WORK-XLS\6623\6623-&#1058;&#1069;&#106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10 (Зак)"/>
      <sheetName val="форма 10 реки "/>
      <sheetName val="форма 8 реки"/>
      <sheetName val="SSR-06-реки"/>
      <sheetName val="перечень 018 (436-597)"/>
      <sheetName val="основ"/>
      <sheetName val="берег"/>
      <sheetName val="реки "/>
      <sheetName val="СНиП"/>
      <sheetName val="ремонт"/>
      <sheetName val="снег -нет"/>
      <sheetName val="реки выборка"/>
      <sheetName val="Оборудование"/>
      <sheetName val="Выборка Заказ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duit"/>
      <sheetName val="Panduit old"/>
      <sheetName val="расчет_каналов"/>
      <sheetName val="Test"/>
      <sheetName val="Spec ИВЦ"/>
      <sheetName val="Panduit (new)"/>
      <sheetName val="Оборуд в шкафах"/>
      <sheetName val="Выборка Заказчик"/>
      <sheetName val="Сводная смета"/>
      <sheetName val="list"/>
      <sheetName val="Свод объем"/>
    </sheetNames>
    <sheetDataSet>
      <sheetData sheetId="0" refreshError="1">
        <row r="4">
          <cell r="E4">
            <v>1.5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!Vendors!"/>
      <sheetName val="Услуги"/>
      <sheetName val="Microsoft"/>
      <sheetName val="Veritas"/>
      <sheetName val="Citrix"/>
      <sheetName val="eSafeLine"/>
      <sheetName val="Kaspersky"/>
      <sheetName val="Symantec"/>
      <sheetName val="McAfee"/>
      <sheetName val="Trend Micro"/>
      <sheetName val="Panda"/>
      <sheetName val="ABBYY"/>
      <sheetName val="Promt"/>
      <sheetName val="Corel"/>
      <sheetName val="Adobe"/>
      <sheetName val="Macromedia"/>
      <sheetName val="Borland"/>
      <sheetName val="Serena-Merant"/>
      <sheetName val="Venta"/>
      <sheetName val="SmartPhone"/>
      <sheetName val="TopPlan"/>
      <sheetName val="Прочее"/>
      <sheetName val="О компани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p"/>
      <sheetName val="Basic calculation (optimistic)"/>
      <sheetName val="Basic calculation (pessimistic)"/>
      <sheetName val="Preliminary results"/>
      <sheetName val="Integral rate of location"/>
      <sheetName val="Sales estim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П"/>
      <sheetName val="КСТ"/>
      <sheetName val="ВЭРС"/>
      <sheetName val="Оборуд в шкафах"/>
      <sheetName val="UTP_и_каналы"/>
      <sheetName val="УКП (2)"/>
      <sheetName val="ВЭРС (2)"/>
    </sheetNames>
    <sheetDataSet>
      <sheetData sheetId="0" refreshError="1">
        <row r="3">
          <cell r="H3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-110"/>
      <sheetName val="110-132"/>
      <sheetName val="132-157"/>
      <sheetName val="157-212"/>
      <sheetName val="212-259"/>
      <sheetName val="быково"/>
      <sheetName val="259-290"/>
      <sheetName val="молога"/>
      <sheetName val="290-365"/>
      <sheetName val="365-405"/>
      <sheetName val="405-470"/>
      <sheetName val="470-518"/>
      <sheetName val="518-540"/>
      <sheetName val="волхов"/>
      <sheetName val="кириши"/>
      <sheetName val="540-641"/>
      <sheetName val="нева"/>
      <sheetName val="невская"/>
      <sheetName val="641-717,6"/>
      <sheetName val="717,6-801"/>
      <sheetName val="приморск"/>
      <sheetName val="0-30"/>
      <sheetName val="7 км"/>
      <sheetName val="в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Ч Р"/>
      <sheetName val="ЛЧ"/>
      <sheetName val="Общ"/>
      <sheetName val="ЛЧ_Р"/>
      <sheetName val="Appendix 1"/>
    </sheetNames>
    <sheetDataSet>
      <sheetData sheetId="0" refreshError="1">
        <row r="55">
          <cell r="C55" t="str">
            <v>63172</v>
          </cell>
          <cell r="D55" t="str">
            <v>Линейная часть газопровода Ду1400</v>
          </cell>
          <cell r="E55">
            <v>3839.8470000000002</v>
          </cell>
          <cell r="F55">
            <v>0</v>
          </cell>
          <cell r="G55">
            <v>81.492999999999995</v>
          </cell>
          <cell r="H55">
            <v>0</v>
          </cell>
        </row>
        <row r="56">
          <cell r="C56" t="str">
            <v>63180</v>
          </cell>
          <cell r="D56" t="str">
            <v>Стоимость труб</v>
          </cell>
          <cell r="E56">
            <v>25204.532999999999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63331</v>
          </cell>
          <cell r="D57" t="str">
            <v>Транспорт труб</v>
          </cell>
          <cell r="E57">
            <v>985.46900000000005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63176</v>
          </cell>
          <cell r="D58" t="str">
            <v>Монтаж крановых узлов</v>
          </cell>
          <cell r="E58">
            <v>45.109000000000002</v>
          </cell>
          <cell r="F58">
            <v>0</v>
          </cell>
          <cell r="G58">
            <v>90.891000000000005</v>
          </cell>
          <cell r="H58">
            <v>0</v>
          </cell>
        </row>
        <row r="59">
          <cell r="C59" t="str">
            <v>63337</v>
          </cell>
          <cell r="D59" t="str">
            <v>Переходы газопроводом Ду1400 под</v>
          </cell>
          <cell r="H59">
            <v>0</v>
          </cell>
        </row>
        <row r="60">
          <cell r="D60" t="str">
            <v>автодорогой методом горизонтального</v>
          </cell>
          <cell r="H60">
            <v>0</v>
          </cell>
        </row>
        <row r="61">
          <cell r="D61" t="str">
            <v>бурения (2перехода)</v>
          </cell>
          <cell r="E61">
            <v>8.6129999999999995</v>
          </cell>
          <cell r="F61">
            <v>0</v>
          </cell>
          <cell r="G61">
            <v>0</v>
          </cell>
          <cell r="H61">
            <v>0</v>
          </cell>
        </row>
        <row r="62">
          <cell r="C62" t="str">
            <v>63360</v>
          </cell>
          <cell r="D62" t="str">
            <v>Устройство лежневых дорог</v>
          </cell>
          <cell r="E62">
            <v>161.49299999999999</v>
          </cell>
          <cell r="F62">
            <v>0</v>
          </cell>
          <cell r="G62">
            <v>0</v>
          </cell>
          <cell r="H62">
            <v>0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 </v>
          </cell>
          <cell r="E1" t="str">
            <v xml:space="preserve"> </v>
          </cell>
        </row>
        <row r="2">
          <cell r="A2" t="str">
            <v>ООО "Институт Каналстройпроект"</v>
          </cell>
          <cell r="E2" t="str">
            <v>Моськин В.А.</v>
          </cell>
          <cell r="G2" t="str">
            <v>Исполнительная смета № 1</v>
          </cell>
          <cell r="J2" t="str">
            <v>стадия П</v>
          </cell>
        </row>
        <row r="3">
          <cell r="A3" t="str">
            <v>ЗАО "Капстройпроект"</v>
          </cell>
          <cell r="E3" t="str">
            <v>Лысов А.Е.</v>
          </cell>
          <cell r="G3" t="str">
            <v>Cмета № 1</v>
          </cell>
          <cell r="J3" t="str">
            <v>стадия РД</v>
          </cell>
        </row>
        <row r="4">
          <cell r="A4" t="str">
            <v>ООО "Каналсетьпроект"</v>
          </cell>
          <cell r="E4" t="str">
            <v>Четыркина Г.В.</v>
          </cell>
          <cell r="G4" t="str">
            <v>Исполнительная смета № 2</v>
          </cell>
        </row>
        <row r="5">
          <cell r="A5" t="str">
            <v>ЗАО "Гендирекция Центр"</v>
          </cell>
          <cell r="E5" t="str">
            <v>Шлячков Д.</v>
          </cell>
          <cell r="G5" t="str">
            <v>Cмета № 2</v>
          </cell>
        </row>
        <row r="6">
          <cell r="A6" t="str">
            <v>ЗАО "ТУКС - 4"</v>
          </cell>
          <cell r="E6" t="str">
            <v>Шувалов Д.Ю.</v>
          </cell>
          <cell r="G6" t="str">
            <v>Исполнительная смета № 3</v>
          </cell>
        </row>
        <row r="7">
          <cell r="A7" t="str">
            <v>ЗАО "ТУКС - 2"</v>
          </cell>
          <cell r="E7" t="str">
            <v>Сагаев Р.Б.</v>
          </cell>
          <cell r="G7" t="str">
            <v>Cмета № 3</v>
          </cell>
        </row>
        <row r="8">
          <cell r="A8" t="str">
            <v>ЗАО "ТУКС - 1"</v>
          </cell>
        </row>
        <row r="9">
          <cell r="A9" t="str">
            <v>ЗАО "ТУКС - 3"</v>
          </cell>
        </row>
        <row r="10">
          <cell r="A10" t="str">
            <v>ЗАО "ТУКС № 7 ЮВ"</v>
          </cell>
        </row>
        <row r="11">
          <cell r="A11" t="str">
            <v>ГУП "Моссвет"</v>
          </cell>
        </row>
        <row r="12">
          <cell r="A12" t="str">
            <v>ЗАО "Альстрой"</v>
          </cell>
        </row>
        <row r="13">
          <cell r="A13" t="str">
            <v>ООО "Архинж"</v>
          </cell>
        </row>
        <row r="14">
          <cell r="A14" t="str">
            <v>МГУП "Мосводоканал УКС ГТС"</v>
          </cell>
        </row>
        <row r="15">
          <cell r="A15" t="str">
            <v>ПУНС МГП "Мосводоканал"</v>
          </cell>
        </row>
        <row r="16">
          <cell r="A16" t="str">
            <v>ЗАО "УКС"</v>
          </cell>
        </row>
        <row r="17">
          <cell r="A17" t="str">
            <v>ЗАО "УКС объектов здравоохранения"</v>
          </cell>
        </row>
        <row r="18">
          <cell r="A18" t="str">
            <v>ООО "Зеленоградкапстрой"</v>
          </cell>
        </row>
        <row r="19">
          <cell r="A19" t="str">
            <v>ГУП МНИИП "Моспроект-4"</v>
          </cell>
        </row>
        <row r="20">
          <cell r="A20" t="str">
            <v>ЗАО "Дон-строй"</v>
          </cell>
        </row>
        <row r="21">
          <cell r="A21" t="str">
            <v>ООО "Региональная финансово-строительная компания"</v>
          </cell>
        </row>
        <row r="22">
          <cell r="A22" t="str">
            <v>ООО "ПИК Инвест"</v>
          </cell>
        </row>
        <row r="23">
          <cell r="A23" t="str">
            <v>ЗАО "Инвестстрой"</v>
          </cell>
        </row>
        <row r="24">
          <cell r="A24" t="str">
            <v>ООО  ОКС "СУ-155"</v>
          </cell>
        </row>
        <row r="25">
          <cell r="A25" t="str">
            <v>ООО "Фирма Вершина"</v>
          </cell>
        </row>
        <row r="26">
          <cell r="A26" t="str">
            <v>ООО "АПЦ "Проспроект"</v>
          </cell>
        </row>
        <row r="27">
          <cell r="A27" t="str">
            <v>ОАО "Метрогипротранс"</v>
          </cell>
        </row>
        <row r="28">
          <cell r="A28" t="str">
            <v>ООО ПСФ "КРОСТ"</v>
          </cell>
        </row>
        <row r="29">
          <cell r="A29" t="str">
            <v>УКС ГУП "Мосгаз"</v>
          </cell>
        </row>
        <row r="30">
          <cell r="A30" t="str">
            <v>ООО "Межрегиональный союз строителей"</v>
          </cell>
        </row>
        <row r="31">
          <cell r="A31" t="str">
            <v>ООО "Жилкапстрой"</v>
          </cell>
        </row>
        <row r="32">
          <cell r="A32" t="str">
            <v>ЗАО "УКС ИКС и Д"</v>
          </cell>
        </row>
        <row r="33">
          <cell r="A33" t="str">
            <v>ГУП "Мосинжпроект"</v>
          </cell>
        </row>
        <row r="34">
          <cell r="A34" t="str">
            <v>ООО "Жилкапстрой"</v>
          </cell>
        </row>
        <row r="35">
          <cell r="A35" t="str">
            <v>ООО "СветоСервиС"</v>
          </cell>
        </row>
        <row r="36">
          <cell r="A36" t="str">
            <v>ООО "МНПП СВЭН"</v>
          </cell>
        </row>
        <row r="37">
          <cell r="A37" t="str">
            <v>ЗАО "СОРВиК"</v>
          </cell>
        </row>
        <row r="38">
          <cell r="A38" t="str">
            <v>ЗАО "ИНЖПРОЕКТСЕРВИС"</v>
          </cell>
        </row>
        <row r="39">
          <cell r="A39" t="str">
            <v>ЗАО "ИНСТИТУТ ПРОМОС"</v>
          </cell>
        </row>
        <row r="40">
          <cell r="A40" t="str">
            <v>ЗАО "УКС КБН"</v>
          </cell>
        </row>
        <row r="41">
          <cell r="A41" t="str">
            <v>ЗАО "ГЕОТОК"</v>
          </cell>
        </row>
        <row r="42">
          <cell r="A42" t="str">
            <v>ЗАО "ММА + Фицрой Робинсон Интернэшенл"</v>
          </cell>
        </row>
        <row r="43">
          <cell r="A43" t="str">
            <v>ЗАО "МОСПРОМСТРОЙ" ФИРМА "АРС"</v>
          </cell>
        </row>
        <row r="44">
          <cell r="A44" t="str">
            <v>Архитектурно-проектная мастерская ООО "Малая Студия"</v>
          </cell>
        </row>
        <row r="45">
          <cell r="A45" t="str">
            <v>ООО "ТУКС МОСПРОМСТРОЙ"</v>
          </cell>
        </row>
        <row r="46">
          <cell r="A46" t="str">
            <v>ГУП "МНИИТЭП"</v>
          </cell>
        </row>
        <row r="47">
          <cell r="A47" t="str">
            <v>НПО "КОСМОС"</v>
          </cell>
        </row>
        <row r="48">
          <cell r="A48" t="str">
            <v>ООО "ПРОК - энерго 2001"</v>
          </cell>
        </row>
        <row r="49">
          <cell r="A49" t="str">
            <v>ОАО "УКС НАУКА"</v>
          </cell>
        </row>
        <row r="50">
          <cell r="A50" t="str">
            <v>ГУП "МосводоканалНИИпроект"</v>
          </cell>
        </row>
        <row r="51">
          <cell r="A51" t="str">
            <v>ФГУП «Институт общественных зданий»</v>
          </cell>
        </row>
        <row r="52">
          <cell r="A52" t="str">
            <v>ОАО "СТРОЙПРОЕКТ"</v>
          </cell>
        </row>
        <row r="53">
          <cell r="A53" t="str">
            <v>ЗАО "ИНВЕСТСТРОЙ"</v>
          </cell>
        </row>
        <row r="54">
          <cell r="A54" t="str">
            <v>ЗАО "СТРОЙИНДУСТРИЯ"</v>
          </cell>
        </row>
      </sheetData>
      <sheetData sheetId="4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 см мон (2)"/>
      <sheetName val="Коэфф"/>
      <sheetName val="св см Бр нов (2)"/>
      <sheetName val="См Б"/>
      <sheetName val="Cпец Б"/>
      <sheetName val="св см Суз нов"/>
      <sheetName val="См Суз"/>
      <sheetName val="CпецС"/>
      <sheetName val="св см Поч н   "/>
      <sheetName val="См Поч"/>
      <sheetName val="CпецПоч"/>
      <sheetName val="св см Лок н  "/>
      <sheetName val="См Локоть"/>
      <sheetName val="CпецЛок"/>
      <sheetName val="св см Тр"/>
      <sheetName val="См Труб"/>
      <sheetName val="CпецТруб"/>
      <sheetName val="св см Уне"/>
      <sheetName val="См Ун"/>
      <sheetName val="CпецУн"/>
      <sheetName val="св см Дуб н  (2)"/>
      <sheetName val="св Дуб"/>
      <sheetName val="См Дуб"/>
      <sheetName val="CпецДуб"/>
      <sheetName val="св см Кл н"/>
      <sheetName val="См Клет"/>
      <sheetName val="CпецКлет "/>
      <sheetName val="св см Кл им н "/>
      <sheetName val="См Клим"/>
      <sheetName val="CпецКлим"/>
      <sheetName val="св см жук"/>
      <sheetName val="См жук"/>
      <sheetName val="Cпецжук"/>
      <sheetName val="св см Дят  (2)"/>
      <sheetName val="См Дят"/>
      <sheetName val="CпецДят"/>
      <sheetName val="св см Клинц н "/>
      <sheetName val="См Клинц"/>
      <sheetName val="Cпец Клинц"/>
      <sheetName val="св см Сур нов"/>
      <sheetName val="См Сураж"/>
      <sheetName val="Cпец Сураж"/>
      <sheetName val="СводнСР"/>
      <sheetName val="Командировочн"/>
      <sheetName val="матНеучтЦенЭМ"/>
      <sheetName val="СпецЭМ"/>
      <sheetName val="коэф"/>
      <sheetName val="матНеучтЦенПолы"/>
      <sheetName val="СпецПолы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ЛЧ Р"/>
      <sheetName val="План Газпрома"/>
      <sheetName val="Лист5"/>
      <sheetName val="ПЛАН 07-10"/>
      <sheetName val="Акт-Смета_30"/>
      <sheetName val="Смета 1 инж_изыск"/>
      <sheetName val="свод 2"/>
    </sheetNames>
    <sheetDataSet>
      <sheetData sheetId="0" refreshError="1"/>
      <sheetData sheetId="1" refreshError="1">
        <row r="1">
          <cell r="B1">
            <v>2.1600000000000001E-2</v>
          </cell>
        </row>
        <row r="2">
          <cell r="B2">
            <v>1.4E-2</v>
          </cell>
        </row>
        <row r="3">
          <cell r="B3">
            <v>26.82</v>
          </cell>
        </row>
        <row r="4">
          <cell r="B4">
            <v>18.113</v>
          </cell>
        </row>
        <row r="6">
          <cell r="B6">
            <v>5.0000000000000001E-3</v>
          </cell>
        </row>
        <row r="7">
          <cell r="B7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 319-340"/>
      <sheetName val="ф 10 319-340 "/>
      <sheetName val="ф 10 (Зак) 319-340"/>
      <sheetName val="переч340-369"/>
      <sheetName val="ф 10 340-369 "/>
      <sheetName val="ф 10 (Зак)340-369"/>
      <sheetName val="переч 369-384"/>
      <sheetName val="ф 10 369-384 "/>
      <sheetName val="ф10 (Зак)369-384"/>
      <sheetName val="319-384"/>
      <sheetName val="319-384 (изм2 без мостов и ад)"/>
      <sheetName val="исключ ЭХЗ"/>
      <sheetName val="Подр вдольтр км319-км384"/>
      <sheetName val="искл техн проезда"/>
      <sheetName val="ф 10 319-384 (без дорог и мос)"/>
      <sheetName val="Заказчик км319-км384"/>
      <sheetName val="ф10 (Зак) 319-3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ЛИСТ"/>
      <sheetName val="Фонды"/>
      <sheetName val="ПланПроекта"/>
      <sheetName val="ПланПроекта_ВнешнРейт"/>
      <sheetName val="ПланПредконтр"/>
      <sheetName val="РасчетКомандир1"/>
      <sheetName val="РасчетКомандир2"/>
      <sheetName val="Субподряд"/>
      <sheetName val="Рейты"/>
      <sheetName val="Матрица рекомендуемых Recovery"/>
      <sheetName val="Нормативы"/>
      <sheetName val="КодыВидовДеят"/>
      <sheetName val="Лист1"/>
      <sheetName val="Лист2"/>
      <sheetName val="Лист3"/>
      <sheetName val="ТехЛистФОТрасчет"/>
      <sheetName val="ТехЛистФОТ"/>
    </sheetNames>
    <sheetDataSet>
      <sheetData sheetId="0"/>
      <sheetData sheetId="1"/>
      <sheetData sheetId="2"/>
      <sheetData sheetId="3"/>
      <sheetData sheetId="4"/>
      <sheetData sheetId="5">
        <row r="1">
          <cell r="M1" t="str">
            <v>Приложение к приказу № ___ от _____________2005г.</v>
          </cell>
        </row>
        <row r="2">
          <cell r="M2" t="str">
            <v>Действует с _____________ 2005 г.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  <cell r="M17" t="str">
            <v>Сумма (Евро)</v>
          </cell>
        </row>
        <row r="18">
          <cell r="E18">
            <v>0</v>
          </cell>
          <cell r="M18" t="str">
            <v>без НДС</v>
          </cell>
        </row>
        <row r="19">
          <cell r="E19">
            <v>0</v>
          </cell>
          <cell r="M19">
            <v>0</v>
          </cell>
        </row>
        <row r="20">
          <cell r="E20">
            <v>0</v>
          </cell>
          <cell r="M20">
            <v>126722.72340425532</v>
          </cell>
        </row>
        <row r="21">
          <cell r="E21">
            <v>0</v>
          </cell>
          <cell r="M21">
            <v>107758.29787234042</v>
          </cell>
        </row>
        <row r="22">
          <cell r="E22">
            <v>0</v>
          </cell>
          <cell r="M22">
            <v>4765.9787234042597</v>
          </cell>
        </row>
        <row r="23">
          <cell r="E23">
            <v>0</v>
          </cell>
          <cell r="M23">
            <v>239247</v>
          </cell>
        </row>
        <row r="24">
          <cell r="E24">
            <v>0</v>
          </cell>
          <cell r="M24" t="str">
            <v>руб.</v>
          </cell>
        </row>
        <row r="25">
          <cell r="E25">
            <v>0</v>
          </cell>
          <cell r="M25" t="str">
            <v xml:space="preserve">Евро 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M37" t="str">
            <v>ВСЕГО командировочные (Евро)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E55" t="str">
            <v xml:space="preserve"> </v>
          </cell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E60" t="str">
            <v>Превышение суточных сверх норм, установленных законодательством</v>
          </cell>
        </row>
        <row r="64">
          <cell r="E64">
            <v>500</v>
          </cell>
        </row>
        <row r="66">
          <cell r="E66" t="str">
            <v>Период командировки (месяц)</v>
          </cell>
          <cell r="M66" t="str">
            <v>ВСЕГО командировочные (Евро)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E70" t="str">
            <v xml:space="preserve"> </v>
          </cell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E73" t="str">
            <v xml:space="preserve"> </v>
          </cell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E77" t="str">
            <v xml:space="preserve"> </v>
          </cell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E80" t="str">
            <v xml:space="preserve"> </v>
          </cell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E89" t="str">
            <v>Превышение суточных сверх норм, установленных законодательством</v>
          </cell>
        </row>
        <row r="93">
          <cell r="E93">
            <v>1428</v>
          </cell>
        </row>
        <row r="95">
          <cell r="E95">
            <v>39356</v>
          </cell>
        </row>
        <row r="97">
          <cell r="E97" t="str">
            <v>Период командировки (месяц)</v>
          </cell>
          <cell r="M97" t="str">
            <v>ВСЕГО командировочные (Евро)</v>
          </cell>
        </row>
        <row r="98">
          <cell r="E98">
            <v>39356</v>
          </cell>
          <cell r="M98">
            <v>1086.4113475177305</v>
          </cell>
        </row>
        <row r="99">
          <cell r="E99">
            <v>39387</v>
          </cell>
          <cell r="M99">
            <v>1086.4113475177305</v>
          </cell>
        </row>
        <row r="100">
          <cell r="E100">
            <v>39417</v>
          </cell>
          <cell r="M100">
            <v>1086.4113475177305</v>
          </cell>
        </row>
        <row r="101">
          <cell r="E101">
            <v>39448</v>
          </cell>
          <cell r="M101">
            <v>1086.4113475177305</v>
          </cell>
        </row>
        <row r="102">
          <cell r="E102">
            <v>39479</v>
          </cell>
          <cell r="M102">
            <v>1086.4113475177305</v>
          </cell>
        </row>
        <row r="103">
          <cell r="E103">
            <v>39508</v>
          </cell>
          <cell r="M103">
            <v>1086.4113475177305</v>
          </cell>
        </row>
        <row r="104">
          <cell r="E104">
            <v>39539</v>
          </cell>
          <cell r="M104">
            <v>1086.4113475177305</v>
          </cell>
        </row>
        <row r="105">
          <cell r="E105">
            <v>39569</v>
          </cell>
          <cell r="M105">
            <v>1086.4113475177305</v>
          </cell>
        </row>
        <row r="106">
          <cell r="E106">
            <v>39600</v>
          </cell>
          <cell r="M106">
            <v>1086.4113475177305</v>
          </cell>
        </row>
        <row r="107">
          <cell r="E107">
            <v>39630</v>
          </cell>
          <cell r="M107">
            <v>1086.4113475177305</v>
          </cell>
        </row>
        <row r="108">
          <cell r="E108">
            <v>39661</v>
          </cell>
          <cell r="M108">
            <v>1086.4113475177305</v>
          </cell>
        </row>
        <row r="109">
          <cell r="E109">
            <v>39692</v>
          </cell>
          <cell r="M109">
            <v>681.30496453900707</v>
          </cell>
        </row>
        <row r="110">
          <cell r="E110">
            <v>39722</v>
          </cell>
          <cell r="M110">
            <v>1086.4113475177305</v>
          </cell>
        </row>
        <row r="111">
          <cell r="E111">
            <v>39753</v>
          </cell>
          <cell r="M111">
            <v>1086.4113475177305</v>
          </cell>
        </row>
        <row r="112">
          <cell r="E112">
            <v>39783</v>
          </cell>
          <cell r="M112">
            <v>1086.4113475177305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E118">
            <v>39356</v>
          </cell>
          <cell r="M118">
            <v>1288.9645390070923</v>
          </cell>
        </row>
        <row r="119">
          <cell r="E119">
            <v>39387</v>
          </cell>
          <cell r="M119">
            <v>1288.9645390070923</v>
          </cell>
        </row>
        <row r="120">
          <cell r="E120">
            <v>39417</v>
          </cell>
          <cell r="M120">
            <v>1288.9645390070923</v>
          </cell>
        </row>
        <row r="121">
          <cell r="E121">
            <v>39448</v>
          </cell>
          <cell r="M121">
            <v>1288.9645390070923</v>
          </cell>
        </row>
        <row r="122">
          <cell r="E122">
            <v>39479</v>
          </cell>
          <cell r="M122">
            <v>1288.9645390070923</v>
          </cell>
        </row>
        <row r="123">
          <cell r="E123">
            <v>39508</v>
          </cell>
          <cell r="M123">
            <v>1288.9645390070923</v>
          </cell>
        </row>
        <row r="124">
          <cell r="E124">
            <v>39539</v>
          </cell>
          <cell r="M124">
            <v>1288.9645390070923</v>
          </cell>
        </row>
        <row r="125">
          <cell r="E125">
            <v>39569</v>
          </cell>
          <cell r="M125">
            <v>1288.9645390070923</v>
          </cell>
        </row>
        <row r="126">
          <cell r="E126">
            <v>39600</v>
          </cell>
          <cell r="M126">
            <v>1288.9645390070923</v>
          </cell>
        </row>
        <row r="127">
          <cell r="E127">
            <v>39630</v>
          </cell>
          <cell r="M127">
            <v>1288.9645390070923</v>
          </cell>
        </row>
        <row r="128">
          <cell r="E128">
            <v>39661</v>
          </cell>
          <cell r="M128">
            <v>1288.9645390070923</v>
          </cell>
        </row>
        <row r="129">
          <cell r="E129">
            <v>39692</v>
          </cell>
          <cell r="M129">
            <v>681.30496453900707</v>
          </cell>
        </row>
        <row r="130">
          <cell r="E130">
            <v>39722</v>
          </cell>
          <cell r="M130">
            <v>1288.9645390070923</v>
          </cell>
        </row>
        <row r="131">
          <cell r="E131">
            <v>39753</v>
          </cell>
          <cell r="M131">
            <v>1288.9645390070923</v>
          </cell>
        </row>
        <row r="132">
          <cell r="E132">
            <v>39783</v>
          </cell>
          <cell r="M132">
            <v>1288.9645390070923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E138">
            <v>39356</v>
          </cell>
          <cell r="M138">
            <v>1288.9645390070923</v>
          </cell>
        </row>
        <row r="139">
          <cell r="E139">
            <v>39387</v>
          </cell>
          <cell r="M139">
            <v>1288.9645390070923</v>
          </cell>
        </row>
        <row r="140">
          <cell r="E140">
            <v>39417</v>
          </cell>
          <cell r="M140">
            <v>1288.9645390070923</v>
          </cell>
        </row>
        <row r="141">
          <cell r="E141">
            <v>39448</v>
          </cell>
          <cell r="M141">
            <v>1288.9645390070923</v>
          </cell>
        </row>
        <row r="142">
          <cell r="E142">
            <v>39479</v>
          </cell>
          <cell r="M142">
            <v>1288.9645390070923</v>
          </cell>
        </row>
        <row r="143">
          <cell r="E143">
            <v>39508</v>
          </cell>
          <cell r="M143">
            <v>1288.9645390070923</v>
          </cell>
        </row>
        <row r="144">
          <cell r="E144">
            <v>39539</v>
          </cell>
          <cell r="M144">
            <v>1288.9645390070923</v>
          </cell>
        </row>
        <row r="145">
          <cell r="E145">
            <v>39569</v>
          </cell>
          <cell r="M145">
            <v>1288.9645390070923</v>
          </cell>
        </row>
        <row r="146">
          <cell r="E146">
            <v>39600</v>
          </cell>
          <cell r="M146">
            <v>1288.9645390070923</v>
          </cell>
        </row>
        <row r="147">
          <cell r="E147">
            <v>39630</v>
          </cell>
          <cell r="M147">
            <v>1288.9645390070923</v>
          </cell>
        </row>
        <row r="148">
          <cell r="E148">
            <v>39661</v>
          </cell>
          <cell r="M148">
            <v>1288.9645390070923</v>
          </cell>
        </row>
        <row r="149">
          <cell r="E149">
            <v>39692</v>
          </cell>
          <cell r="M149">
            <v>1288.9645390070923</v>
          </cell>
        </row>
        <row r="150">
          <cell r="E150">
            <v>39722</v>
          </cell>
          <cell r="M150">
            <v>1288.9645390070923</v>
          </cell>
        </row>
        <row r="151">
          <cell r="E151">
            <v>39753</v>
          </cell>
          <cell r="M151">
            <v>1288.9645390070923</v>
          </cell>
        </row>
        <row r="152">
          <cell r="E152">
            <v>39783</v>
          </cell>
          <cell r="M152">
            <v>1288.9645390070923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E158">
            <v>39356</v>
          </cell>
          <cell r="M158">
            <v>1288.9645390070923</v>
          </cell>
        </row>
        <row r="159">
          <cell r="E159">
            <v>39387</v>
          </cell>
          <cell r="M159">
            <v>1288.9645390070923</v>
          </cell>
        </row>
        <row r="160">
          <cell r="E160">
            <v>39417</v>
          </cell>
          <cell r="M160">
            <v>1288.9645390070923</v>
          </cell>
        </row>
        <row r="161">
          <cell r="E161">
            <v>39448</v>
          </cell>
          <cell r="M161">
            <v>1288.9645390070923</v>
          </cell>
        </row>
        <row r="162">
          <cell r="E162">
            <v>39479</v>
          </cell>
          <cell r="M162">
            <v>1288.9645390070923</v>
          </cell>
        </row>
        <row r="163">
          <cell r="E163">
            <v>39508</v>
          </cell>
          <cell r="M163">
            <v>1288.9645390070923</v>
          </cell>
        </row>
        <row r="164">
          <cell r="E164">
            <v>39539</v>
          </cell>
          <cell r="M164">
            <v>1288.9645390070923</v>
          </cell>
        </row>
        <row r="165">
          <cell r="E165">
            <v>39569</v>
          </cell>
          <cell r="M165">
            <v>1288.9645390070923</v>
          </cell>
        </row>
        <row r="166">
          <cell r="E166">
            <v>39600</v>
          </cell>
          <cell r="M166">
            <v>1288.9645390070923</v>
          </cell>
        </row>
        <row r="167">
          <cell r="E167">
            <v>39630</v>
          </cell>
          <cell r="M167">
            <v>0</v>
          </cell>
        </row>
        <row r="168">
          <cell r="E168">
            <v>39661</v>
          </cell>
          <cell r="M168">
            <v>0</v>
          </cell>
        </row>
        <row r="169">
          <cell r="E169">
            <v>39692</v>
          </cell>
          <cell r="M169">
            <v>0</v>
          </cell>
        </row>
        <row r="170">
          <cell r="E170">
            <v>39722</v>
          </cell>
          <cell r="M170">
            <v>0</v>
          </cell>
        </row>
        <row r="171">
          <cell r="E171">
            <v>39753</v>
          </cell>
          <cell r="M171">
            <v>0</v>
          </cell>
        </row>
        <row r="172">
          <cell r="E172">
            <v>39783</v>
          </cell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E178">
            <v>39356</v>
          </cell>
          <cell r="M178">
            <v>1288.9645390070923</v>
          </cell>
        </row>
        <row r="179">
          <cell r="E179">
            <v>39387</v>
          </cell>
          <cell r="M179">
            <v>1288.9645390070923</v>
          </cell>
        </row>
        <row r="180">
          <cell r="E180">
            <v>39417</v>
          </cell>
          <cell r="M180">
            <v>1288.9645390070923</v>
          </cell>
        </row>
        <row r="181">
          <cell r="E181">
            <v>39448</v>
          </cell>
          <cell r="M181">
            <v>1288.9645390070923</v>
          </cell>
        </row>
        <row r="182">
          <cell r="E182">
            <v>39479</v>
          </cell>
          <cell r="M182">
            <v>1288.9645390070923</v>
          </cell>
        </row>
        <row r="183">
          <cell r="E183">
            <v>39508</v>
          </cell>
          <cell r="M183">
            <v>1288.9645390070923</v>
          </cell>
        </row>
        <row r="184">
          <cell r="E184">
            <v>39539</v>
          </cell>
          <cell r="M184">
            <v>1288.9645390070923</v>
          </cell>
        </row>
        <row r="185">
          <cell r="E185">
            <v>39569</v>
          </cell>
          <cell r="M185">
            <v>1288.9645390070923</v>
          </cell>
        </row>
        <row r="186">
          <cell r="E186">
            <v>39600</v>
          </cell>
          <cell r="M186">
            <v>1288.9645390070923</v>
          </cell>
        </row>
        <row r="187">
          <cell r="E187">
            <v>39630</v>
          </cell>
          <cell r="M187">
            <v>0</v>
          </cell>
        </row>
        <row r="188">
          <cell r="E188">
            <v>39661</v>
          </cell>
          <cell r="M188">
            <v>0</v>
          </cell>
        </row>
        <row r="189">
          <cell r="E189">
            <v>39692</v>
          </cell>
          <cell r="M189">
            <v>0</v>
          </cell>
        </row>
        <row r="190">
          <cell r="E190">
            <v>39722</v>
          </cell>
          <cell r="M190">
            <v>0</v>
          </cell>
        </row>
        <row r="191">
          <cell r="E191">
            <v>39753</v>
          </cell>
          <cell r="M191">
            <v>0</v>
          </cell>
        </row>
        <row r="192">
          <cell r="E192">
            <v>39783</v>
          </cell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E198">
            <v>39356</v>
          </cell>
          <cell r="M198">
            <v>1288.9645390070923</v>
          </cell>
        </row>
        <row r="199">
          <cell r="E199">
            <v>39387</v>
          </cell>
          <cell r="M199">
            <v>1288.9645390070923</v>
          </cell>
        </row>
        <row r="200">
          <cell r="E200">
            <v>39417</v>
          </cell>
          <cell r="M200">
            <v>1288.9645390070923</v>
          </cell>
        </row>
        <row r="201">
          <cell r="E201">
            <v>39448</v>
          </cell>
          <cell r="M201">
            <v>1288.9645390070923</v>
          </cell>
        </row>
        <row r="202">
          <cell r="E202">
            <v>39479</v>
          </cell>
          <cell r="M202">
            <v>1288.9645390070923</v>
          </cell>
        </row>
        <row r="203">
          <cell r="E203">
            <v>39508</v>
          </cell>
          <cell r="M203">
            <v>1288.9645390070923</v>
          </cell>
        </row>
        <row r="204">
          <cell r="E204">
            <v>39539</v>
          </cell>
          <cell r="M204">
            <v>1288.9645390070923</v>
          </cell>
        </row>
        <row r="205">
          <cell r="E205">
            <v>39569</v>
          </cell>
          <cell r="M205">
            <v>1288.9645390070923</v>
          </cell>
        </row>
        <row r="206">
          <cell r="E206">
            <v>39600</v>
          </cell>
          <cell r="M206">
            <v>1288.9645390070923</v>
          </cell>
        </row>
        <row r="207">
          <cell r="E207">
            <v>39630</v>
          </cell>
          <cell r="M207">
            <v>0</v>
          </cell>
        </row>
        <row r="208">
          <cell r="E208">
            <v>39661</v>
          </cell>
          <cell r="M208">
            <v>0</v>
          </cell>
        </row>
        <row r="209">
          <cell r="E209">
            <v>39692</v>
          </cell>
          <cell r="M209">
            <v>0</v>
          </cell>
        </row>
        <row r="210">
          <cell r="E210">
            <v>39722</v>
          </cell>
          <cell r="M210">
            <v>0</v>
          </cell>
        </row>
        <row r="211">
          <cell r="E211">
            <v>39753</v>
          </cell>
          <cell r="M211">
            <v>0</v>
          </cell>
        </row>
        <row r="212">
          <cell r="E212">
            <v>39783</v>
          </cell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E218">
            <v>39356</v>
          </cell>
          <cell r="M218">
            <v>1288.9645390070923</v>
          </cell>
        </row>
        <row r="219">
          <cell r="E219">
            <v>39387</v>
          </cell>
          <cell r="M219">
            <v>1288.9645390070923</v>
          </cell>
        </row>
        <row r="220">
          <cell r="E220">
            <v>39417</v>
          </cell>
          <cell r="M220">
            <v>1288.9645390070923</v>
          </cell>
        </row>
        <row r="221">
          <cell r="E221">
            <v>39448</v>
          </cell>
          <cell r="M221">
            <v>1288.9645390070923</v>
          </cell>
        </row>
        <row r="222">
          <cell r="E222">
            <v>39479</v>
          </cell>
          <cell r="M222">
            <v>1288.9645390070923</v>
          </cell>
        </row>
        <row r="223">
          <cell r="E223">
            <v>39508</v>
          </cell>
          <cell r="M223">
            <v>1288.9645390070923</v>
          </cell>
        </row>
        <row r="224">
          <cell r="E224">
            <v>39539</v>
          </cell>
          <cell r="M224">
            <v>1288.9645390070923</v>
          </cell>
        </row>
        <row r="225">
          <cell r="E225">
            <v>39569</v>
          </cell>
          <cell r="M225">
            <v>1288.9645390070923</v>
          </cell>
        </row>
        <row r="226">
          <cell r="E226">
            <v>39600</v>
          </cell>
          <cell r="M226">
            <v>1288.9645390070923</v>
          </cell>
        </row>
        <row r="227">
          <cell r="E227">
            <v>39630</v>
          </cell>
          <cell r="M227">
            <v>0</v>
          </cell>
        </row>
        <row r="228">
          <cell r="E228">
            <v>39661</v>
          </cell>
          <cell r="M228">
            <v>0</v>
          </cell>
        </row>
        <row r="229">
          <cell r="E229">
            <v>39692</v>
          </cell>
          <cell r="M229">
            <v>0</v>
          </cell>
        </row>
        <row r="230">
          <cell r="E230">
            <v>39722</v>
          </cell>
          <cell r="M230">
            <v>0</v>
          </cell>
        </row>
        <row r="231">
          <cell r="E231">
            <v>39753</v>
          </cell>
          <cell r="M231">
            <v>0</v>
          </cell>
        </row>
        <row r="232">
          <cell r="E232">
            <v>39783</v>
          </cell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E238">
            <v>39356</v>
          </cell>
          <cell r="M238">
            <v>1288.9645390070923</v>
          </cell>
        </row>
        <row r="239">
          <cell r="E239">
            <v>39387</v>
          </cell>
          <cell r="M239">
            <v>1288.9645390070923</v>
          </cell>
        </row>
        <row r="240">
          <cell r="E240">
            <v>39417</v>
          </cell>
          <cell r="M240">
            <v>1288.9645390070923</v>
          </cell>
        </row>
        <row r="241">
          <cell r="E241">
            <v>39448</v>
          </cell>
          <cell r="M241">
            <v>1288.9645390070923</v>
          </cell>
        </row>
        <row r="242">
          <cell r="E242">
            <v>39479</v>
          </cell>
          <cell r="M242">
            <v>1288.9645390070923</v>
          </cell>
        </row>
        <row r="243">
          <cell r="E243">
            <v>39508</v>
          </cell>
          <cell r="M243">
            <v>1288.9645390070923</v>
          </cell>
        </row>
        <row r="244">
          <cell r="E244">
            <v>39539</v>
          </cell>
          <cell r="M244">
            <v>1288.9645390070923</v>
          </cell>
        </row>
        <row r="245">
          <cell r="E245">
            <v>39569</v>
          </cell>
          <cell r="M245">
            <v>1288.9645390070923</v>
          </cell>
        </row>
        <row r="246">
          <cell r="E246">
            <v>39600</v>
          </cell>
          <cell r="M246">
            <v>1288.9645390070923</v>
          </cell>
        </row>
        <row r="247">
          <cell r="E247">
            <v>39630</v>
          </cell>
          <cell r="M247">
            <v>0</v>
          </cell>
        </row>
        <row r="248">
          <cell r="E248">
            <v>39661</v>
          </cell>
          <cell r="M248">
            <v>0</v>
          </cell>
        </row>
        <row r="249">
          <cell r="E249">
            <v>39692</v>
          </cell>
          <cell r="M249">
            <v>0</v>
          </cell>
        </row>
        <row r="250">
          <cell r="E250">
            <v>39722</v>
          </cell>
          <cell r="M250">
            <v>0</v>
          </cell>
        </row>
        <row r="251">
          <cell r="E251">
            <v>39753</v>
          </cell>
          <cell r="M251">
            <v>0</v>
          </cell>
        </row>
        <row r="252">
          <cell r="E252">
            <v>39783</v>
          </cell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E258">
            <v>39356</v>
          </cell>
          <cell r="M258">
            <v>1288.9645390070923</v>
          </cell>
        </row>
        <row r="259">
          <cell r="E259">
            <v>39387</v>
          </cell>
          <cell r="M259">
            <v>1288.9645390070923</v>
          </cell>
        </row>
        <row r="260">
          <cell r="E260">
            <v>39417</v>
          </cell>
          <cell r="M260">
            <v>1288.9645390070923</v>
          </cell>
        </row>
        <row r="261">
          <cell r="E261">
            <v>39448</v>
          </cell>
          <cell r="M261">
            <v>1288.9645390070923</v>
          </cell>
        </row>
        <row r="262">
          <cell r="E262">
            <v>39479</v>
          </cell>
          <cell r="M262">
            <v>1288.9645390070923</v>
          </cell>
        </row>
        <row r="263">
          <cell r="E263">
            <v>39508</v>
          </cell>
          <cell r="M263">
            <v>1288.9645390070923</v>
          </cell>
        </row>
        <row r="264">
          <cell r="E264">
            <v>39539</v>
          </cell>
          <cell r="M264">
            <v>1288.9645390070923</v>
          </cell>
        </row>
        <row r="265">
          <cell r="E265">
            <v>39569</v>
          </cell>
          <cell r="M265">
            <v>1288.9645390070923</v>
          </cell>
        </row>
        <row r="266">
          <cell r="E266">
            <v>39600</v>
          </cell>
          <cell r="M266">
            <v>1288.9645390070923</v>
          </cell>
        </row>
        <row r="267">
          <cell r="E267">
            <v>39630</v>
          </cell>
          <cell r="M267">
            <v>0</v>
          </cell>
        </row>
        <row r="268">
          <cell r="E268">
            <v>39661</v>
          </cell>
          <cell r="M268">
            <v>0</v>
          </cell>
        </row>
        <row r="269">
          <cell r="E269">
            <v>39692</v>
          </cell>
          <cell r="M269">
            <v>0</v>
          </cell>
        </row>
        <row r="270">
          <cell r="E270">
            <v>39722</v>
          </cell>
          <cell r="M270">
            <v>0</v>
          </cell>
        </row>
        <row r="271">
          <cell r="E271">
            <v>39753</v>
          </cell>
          <cell r="M271">
            <v>0</v>
          </cell>
        </row>
        <row r="272">
          <cell r="E272">
            <v>39783</v>
          </cell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E278">
            <v>39356</v>
          </cell>
          <cell r="M278">
            <v>1288.9645390070923</v>
          </cell>
        </row>
        <row r="279">
          <cell r="E279">
            <v>39387</v>
          </cell>
          <cell r="M279">
            <v>1288.9645390070923</v>
          </cell>
        </row>
        <row r="280">
          <cell r="E280">
            <v>39417</v>
          </cell>
          <cell r="M280">
            <v>1288.9645390070923</v>
          </cell>
        </row>
        <row r="281">
          <cell r="E281">
            <v>39448</v>
          </cell>
          <cell r="M281">
            <v>1288.9645390070923</v>
          </cell>
        </row>
        <row r="282">
          <cell r="E282">
            <v>39479</v>
          </cell>
          <cell r="M282">
            <v>1288.9645390070923</v>
          </cell>
        </row>
        <row r="283">
          <cell r="E283">
            <v>39508</v>
          </cell>
          <cell r="M283">
            <v>1288.9645390070923</v>
          </cell>
        </row>
        <row r="284">
          <cell r="E284">
            <v>39539</v>
          </cell>
          <cell r="M284">
            <v>1288.9645390070923</v>
          </cell>
        </row>
        <row r="285">
          <cell r="E285">
            <v>39569</v>
          </cell>
          <cell r="M285">
            <v>1288.9645390070923</v>
          </cell>
        </row>
        <row r="286">
          <cell r="E286">
            <v>39600</v>
          </cell>
          <cell r="M286">
            <v>1288.9645390070923</v>
          </cell>
        </row>
        <row r="287">
          <cell r="E287">
            <v>39630</v>
          </cell>
          <cell r="M287">
            <v>0</v>
          </cell>
        </row>
        <row r="288">
          <cell r="E288">
            <v>39661</v>
          </cell>
          <cell r="M288">
            <v>0</v>
          </cell>
        </row>
        <row r="289">
          <cell r="E289">
            <v>39692</v>
          </cell>
          <cell r="M289">
            <v>0</v>
          </cell>
        </row>
        <row r="290">
          <cell r="E290">
            <v>39722</v>
          </cell>
          <cell r="M290">
            <v>0</v>
          </cell>
        </row>
        <row r="291">
          <cell r="E291">
            <v>39753</v>
          </cell>
          <cell r="M291">
            <v>0</v>
          </cell>
        </row>
        <row r="292">
          <cell r="E292">
            <v>39783</v>
          </cell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E298">
            <v>39356</v>
          </cell>
          <cell r="M298">
            <v>1288.9645390070923</v>
          </cell>
        </row>
        <row r="299">
          <cell r="E299">
            <v>39387</v>
          </cell>
          <cell r="M299">
            <v>1288.9645390070923</v>
          </cell>
        </row>
        <row r="300">
          <cell r="E300">
            <v>39417</v>
          </cell>
          <cell r="M300">
            <v>1288.9645390070923</v>
          </cell>
        </row>
        <row r="301">
          <cell r="E301">
            <v>39448</v>
          </cell>
          <cell r="M301">
            <v>1288.9645390070923</v>
          </cell>
        </row>
        <row r="302">
          <cell r="E302">
            <v>39479</v>
          </cell>
          <cell r="M302">
            <v>1288.9645390070923</v>
          </cell>
        </row>
        <row r="303">
          <cell r="E303">
            <v>39508</v>
          </cell>
          <cell r="M303">
            <v>1288.9645390070923</v>
          </cell>
        </row>
        <row r="304">
          <cell r="E304">
            <v>39539</v>
          </cell>
          <cell r="M304">
            <v>1288.9645390070923</v>
          </cell>
        </row>
        <row r="305">
          <cell r="E305">
            <v>39569</v>
          </cell>
          <cell r="M305">
            <v>1288.9645390070923</v>
          </cell>
        </row>
        <row r="306">
          <cell r="E306">
            <v>39600</v>
          </cell>
          <cell r="M306">
            <v>1288.9645390070923</v>
          </cell>
        </row>
        <row r="307">
          <cell r="E307">
            <v>39630</v>
          </cell>
          <cell r="M307">
            <v>0</v>
          </cell>
        </row>
        <row r="308">
          <cell r="E308">
            <v>39661</v>
          </cell>
          <cell r="M308">
            <v>0</v>
          </cell>
        </row>
        <row r="309">
          <cell r="E309">
            <v>39692</v>
          </cell>
          <cell r="M309">
            <v>0</v>
          </cell>
        </row>
        <row r="310">
          <cell r="E310">
            <v>39722</v>
          </cell>
          <cell r="M310">
            <v>0</v>
          </cell>
        </row>
        <row r="311">
          <cell r="E311">
            <v>39753</v>
          </cell>
          <cell r="M311">
            <v>0</v>
          </cell>
        </row>
        <row r="312">
          <cell r="E312">
            <v>39783</v>
          </cell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E318">
            <v>39356</v>
          </cell>
          <cell r="M318">
            <v>0</v>
          </cell>
        </row>
        <row r="319">
          <cell r="E319">
            <v>39387</v>
          </cell>
          <cell r="M319">
            <v>0</v>
          </cell>
        </row>
        <row r="320">
          <cell r="E320">
            <v>39417</v>
          </cell>
          <cell r="M320">
            <v>0</v>
          </cell>
        </row>
        <row r="321">
          <cell r="E321">
            <v>39448</v>
          </cell>
          <cell r="M321">
            <v>0</v>
          </cell>
        </row>
        <row r="322">
          <cell r="E322">
            <v>39479</v>
          </cell>
          <cell r="M322">
            <v>0</v>
          </cell>
        </row>
        <row r="323">
          <cell r="E323">
            <v>39508</v>
          </cell>
          <cell r="M323">
            <v>0</v>
          </cell>
        </row>
        <row r="324">
          <cell r="E324">
            <v>39539</v>
          </cell>
          <cell r="M324">
            <v>0</v>
          </cell>
        </row>
        <row r="325">
          <cell r="E325">
            <v>39569</v>
          </cell>
          <cell r="M325">
            <v>1288.9645390070923</v>
          </cell>
        </row>
        <row r="326">
          <cell r="E326">
            <v>39600</v>
          </cell>
          <cell r="M326">
            <v>1288.9645390070923</v>
          </cell>
        </row>
        <row r="327">
          <cell r="E327">
            <v>39630</v>
          </cell>
          <cell r="M327">
            <v>1288.9645390070923</v>
          </cell>
        </row>
        <row r="328">
          <cell r="E328">
            <v>39661</v>
          </cell>
          <cell r="M328">
            <v>1288.9645390070923</v>
          </cell>
        </row>
        <row r="329">
          <cell r="E329">
            <v>39692</v>
          </cell>
          <cell r="M329">
            <v>681.30496453900707</v>
          </cell>
        </row>
        <row r="330">
          <cell r="E330">
            <v>39722</v>
          </cell>
          <cell r="M330">
            <v>1288.9645390070923</v>
          </cell>
        </row>
        <row r="331">
          <cell r="E331">
            <v>39753</v>
          </cell>
          <cell r="M331">
            <v>1288.9645390070923</v>
          </cell>
        </row>
        <row r="332">
          <cell r="E332">
            <v>39783</v>
          </cell>
          <cell r="M332">
            <v>1288.9645390070923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E338">
            <v>39356</v>
          </cell>
          <cell r="M338">
            <v>0</v>
          </cell>
        </row>
        <row r="339">
          <cell r="E339">
            <v>39387</v>
          </cell>
          <cell r="M339">
            <v>0</v>
          </cell>
        </row>
        <row r="340">
          <cell r="E340">
            <v>39417</v>
          </cell>
          <cell r="M340">
            <v>0</v>
          </cell>
        </row>
        <row r="341">
          <cell r="E341">
            <v>39448</v>
          </cell>
          <cell r="M341">
            <v>0</v>
          </cell>
        </row>
        <row r="342">
          <cell r="E342">
            <v>39479</v>
          </cell>
          <cell r="M342">
            <v>0</v>
          </cell>
        </row>
        <row r="343">
          <cell r="E343">
            <v>39508</v>
          </cell>
          <cell r="M343">
            <v>0</v>
          </cell>
        </row>
        <row r="344">
          <cell r="E344">
            <v>39539</v>
          </cell>
          <cell r="M344">
            <v>0</v>
          </cell>
        </row>
        <row r="345">
          <cell r="E345">
            <v>39569</v>
          </cell>
          <cell r="M345">
            <v>1288.9645390070923</v>
          </cell>
        </row>
        <row r="346">
          <cell r="E346">
            <v>39600</v>
          </cell>
          <cell r="M346">
            <v>1288.9645390070923</v>
          </cell>
        </row>
        <row r="347">
          <cell r="E347">
            <v>39630</v>
          </cell>
          <cell r="M347">
            <v>1288.9645390070923</v>
          </cell>
        </row>
        <row r="348">
          <cell r="E348">
            <v>39661</v>
          </cell>
          <cell r="M348">
            <v>1288.9645390070923</v>
          </cell>
        </row>
        <row r="349">
          <cell r="E349">
            <v>39692</v>
          </cell>
          <cell r="M349">
            <v>681.30496453900707</v>
          </cell>
        </row>
        <row r="350">
          <cell r="E350">
            <v>39722</v>
          </cell>
          <cell r="M350">
            <v>1288.9645390070923</v>
          </cell>
        </row>
        <row r="351">
          <cell r="E351">
            <v>39753</v>
          </cell>
          <cell r="M351">
            <v>1288.9645390070923</v>
          </cell>
        </row>
        <row r="352">
          <cell r="E352">
            <v>39783</v>
          </cell>
          <cell r="M352">
            <v>1288.9645390070923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E358">
            <v>39356</v>
          </cell>
          <cell r="M358">
            <v>0</v>
          </cell>
        </row>
        <row r="359">
          <cell r="E359">
            <v>39387</v>
          </cell>
          <cell r="M359">
            <v>0</v>
          </cell>
        </row>
        <row r="360">
          <cell r="E360">
            <v>39417</v>
          </cell>
          <cell r="M360">
            <v>0</v>
          </cell>
        </row>
        <row r="361">
          <cell r="E361">
            <v>39448</v>
          </cell>
          <cell r="M361">
            <v>0</v>
          </cell>
        </row>
        <row r="362">
          <cell r="E362">
            <v>39479</v>
          </cell>
          <cell r="M362">
            <v>0</v>
          </cell>
        </row>
        <row r="363">
          <cell r="E363">
            <v>39508</v>
          </cell>
          <cell r="M363">
            <v>0</v>
          </cell>
        </row>
        <row r="364">
          <cell r="E364">
            <v>39539</v>
          </cell>
          <cell r="M364">
            <v>0</v>
          </cell>
        </row>
        <row r="365">
          <cell r="E365">
            <v>39569</v>
          </cell>
          <cell r="M365">
            <v>1288.9645390070923</v>
          </cell>
        </row>
        <row r="366">
          <cell r="E366">
            <v>39600</v>
          </cell>
          <cell r="M366">
            <v>1288.9645390070923</v>
          </cell>
        </row>
        <row r="367">
          <cell r="E367">
            <v>39630</v>
          </cell>
          <cell r="M367">
            <v>1288.9645390070923</v>
          </cell>
        </row>
        <row r="368">
          <cell r="E368">
            <v>39661</v>
          </cell>
          <cell r="M368">
            <v>1288.9645390070923</v>
          </cell>
        </row>
        <row r="369">
          <cell r="E369">
            <v>39692</v>
          </cell>
          <cell r="M369">
            <v>1288.9645390070923</v>
          </cell>
        </row>
        <row r="370">
          <cell r="E370">
            <v>39722</v>
          </cell>
          <cell r="M370">
            <v>1288.9645390070923</v>
          </cell>
        </row>
        <row r="371">
          <cell r="E371">
            <v>39753</v>
          </cell>
          <cell r="M371">
            <v>1288.9645390070923</v>
          </cell>
        </row>
        <row r="372">
          <cell r="E372">
            <v>39783</v>
          </cell>
          <cell r="M372">
            <v>1288.9645390070923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0</v>
          </cell>
        </row>
        <row r="377">
          <cell r="M377">
            <v>0</v>
          </cell>
        </row>
        <row r="378">
          <cell r="E378">
            <v>39356</v>
          </cell>
          <cell r="M378">
            <v>1288.9645390070923</v>
          </cell>
        </row>
        <row r="379">
          <cell r="E379">
            <v>39387</v>
          </cell>
          <cell r="M379">
            <v>1288.9645390070923</v>
          </cell>
        </row>
        <row r="380">
          <cell r="E380">
            <v>39417</v>
          </cell>
          <cell r="M380">
            <v>1288.9645390070923</v>
          </cell>
        </row>
        <row r="381">
          <cell r="E381">
            <v>39448</v>
          </cell>
          <cell r="M381">
            <v>1288.9645390070923</v>
          </cell>
        </row>
        <row r="382">
          <cell r="E382">
            <v>39479</v>
          </cell>
          <cell r="M382">
            <v>1288.9645390070923</v>
          </cell>
        </row>
        <row r="383">
          <cell r="E383">
            <v>39508</v>
          </cell>
          <cell r="M383">
            <v>1288.9645390070923</v>
          </cell>
        </row>
        <row r="384">
          <cell r="E384">
            <v>39539</v>
          </cell>
          <cell r="M384">
            <v>1288.9645390070923</v>
          </cell>
        </row>
        <row r="385">
          <cell r="E385">
            <v>39569</v>
          </cell>
          <cell r="M385">
            <v>1288.9645390070923</v>
          </cell>
        </row>
        <row r="386">
          <cell r="E386">
            <v>39600</v>
          </cell>
          <cell r="M386">
            <v>1288.9645390070923</v>
          </cell>
        </row>
        <row r="387">
          <cell r="E387">
            <v>39630</v>
          </cell>
          <cell r="M387">
            <v>1288.9645390070923</v>
          </cell>
        </row>
        <row r="388">
          <cell r="E388">
            <v>39661</v>
          </cell>
          <cell r="M388">
            <v>1288.9645390070923</v>
          </cell>
        </row>
        <row r="389">
          <cell r="E389">
            <v>39692</v>
          </cell>
          <cell r="M389">
            <v>1288.9645390070923</v>
          </cell>
        </row>
        <row r="390">
          <cell r="E390">
            <v>39722</v>
          </cell>
          <cell r="M390">
            <v>1288.9645390070923</v>
          </cell>
        </row>
        <row r="391">
          <cell r="E391">
            <v>39753</v>
          </cell>
          <cell r="M391">
            <v>1288.9645390070923</v>
          </cell>
        </row>
        <row r="392">
          <cell r="E392">
            <v>39783</v>
          </cell>
          <cell r="M392">
            <v>1288.9645390070923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E398">
            <v>39356</v>
          </cell>
          <cell r="M398">
            <v>1288.9645390070923</v>
          </cell>
        </row>
        <row r="399">
          <cell r="E399">
            <v>39387</v>
          </cell>
          <cell r="M399">
            <v>1288.9645390070923</v>
          </cell>
        </row>
        <row r="400">
          <cell r="E400">
            <v>39417</v>
          </cell>
          <cell r="M400">
            <v>1288.9645390070923</v>
          </cell>
        </row>
        <row r="401">
          <cell r="E401">
            <v>39448</v>
          </cell>
          <cell r="M401">
            <v>1288.9645390070923</v>
          </cell>
        </row>
        <row r="402">
          <cell r="E402">
            <v>39479</v>
          </cell>
          <cell r="M402">
            <v>1288.9645390070923</v>
          </cell>
        </row>
        <row r="403">
          <cell r="E403">
            <v>39508</v>
          </cell>
          <cell r="M403">
            <v>1288.9645390070923</v>
          </cell>
        </row>
        <row r="404">
          <cell r="E404">
            <v>39539</v>
          </cell>
          <cell r="M404">
            <v>1288.9645390070923</v>
          </cell>
        </row>
        <row r="405">
          <cell r="E405">
            <v>39569</v>
          </cell>
          <cell r="M405">
            <v>1288.9645390070923</v>
          </cell>
        </row>
        <row r="406">
          <cell r="E406">
            <v>39600</v>
          </cell>
          <cell r="M406">
            <v>1288.9645390070923</v>
          </cell>
        </row>
        <row r="407">
          <cell r="E407">
            <v>39630</v>
          </cell>
          <cell r="M407">
            <v>1288.9645390070923</v>
          </cell>
        </row>
        <row r="408">
          <cell r="E408">
            <v>39661</v>
          </cell>
          <cell r="M408">
            <v>1288.9645390070923</v>
          </cell>
        </row>
        <row r="409">
          <cell r="E409">
            <v>39692</v>
          </cell>
          <cell r="M409">
            <v>1288.9645390070923</v>
          </cell>
        </row>
        <row r="410">
          <cell r="E410">
            <v>39722</v>
          </cell>
          <cell r="M410">
            <v>1288.9645390070923</v>
          </cell>
        </row>
        <row r="411">
          <cell r="E411">
            <v>39753</v>
          </cell>
          <cell r="M411">
            <v>1288.9645390070923</v>
          </cell>
        </row>
        <row r="412">
          <cell r="E412">
            <v>39783</v>
          </cell>
          <cell r="M412">
            <v>1288.9645390070923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E418">
            <v>39356</v>
          </cell>
          <cell r="M418">
            <v>1288.9645390070923</v>
          </cell>
        </row>
        <row r="419">
          <cell r="E419">
            <v>39387</v>
          </cell>
          <cell r="M419">
            <v>1288.9645390070923</v>
          </cell>
        </row>
        <row r="420">
          <cell r="E420">
            <v>39417</v>
          </cell>
          <cell r="M420">
            <v>1288.9645390070923</v>
          </cell>
        </row>
        <row r="421">
          <cell r="E421">
            <v>39448</v>
          </cell>
          <cell r="M421">
            <v>1288.9645390070923</v>
          </cell>
        </row>
        <row r="422">
          <cell r="E422">
            <v>39479</v>
          </cell>
          <cell r="M422">
            <v>1288.9645390070923</v>
          </cell>
        </row>
        <row r="423">
          <cell r="E423">
            <v>39508</v>
          </cell>
          <cell r="M423">
            <v>1288.9645390070923</v>
          </cell>
        </row>
        <row r="424">
          <cell r="E424">
            <v>39539</v>
          </cell>
          <cell r="M424">
            <v>1288.9645390070923</v>
          </cell>
        </row>
        <row r="425">
          <cell r="E425">
            <v>39569</v>
          </cell>
          <cell r="M425">
            <v>1288.9645390070923</v>
          </cell>
        </row>
        <row r="426">
          <cell r="E426">
            <v>39600</v>
          </cell>
          <cell r="M426">
            <v>1288.9645390070923</v>
          </cell>
        </row>
        <row r="427">
          <cell r="E427">
            <v>39630</v>
          </cell>
          <cell r="M427">
            <v>1288.9645390070923</v>
          </cell>
        </row>
        <row r="428">
          <cell r="E428">
            <v>39661</v>
          </cell>
          <cell r="M428">
            <v>1288.9645390070923</v>
          </cell>
        </row>
        <row r="429">
          <cell r="E429">
            <v>39692</v>
          </cell>
          <cell r="M429">
            <v>1288.9645390070923</v>
          </cell>
        </row>
        <row r="430">
          <cell r="E430">
            <v>39722</v>
          </cell>
          <cell r="M430">
            <v>1288.9645390070923</v>
          </cell>
        </row>
        <row r="431">
          <cell r="E431">
            <v>39753</v>
          </cell>
          <cell r="M431">
            <v>1288.9645390070923</v>
          </cell>
        </row>
        <row r="432">
          <cell r="E432">
            <v>39783</v>
          </cell>
          <cell r="M432">
            <v>1288.9645390070923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E438">
            <v>39356</v>
          </cell>
          <cell r="M438">
            <v>0</v>
          </cell>
        </row>
        <row r="439">
          <cell r="E439">
            <v>39387</v>
          </cell>
          <cell r="M439">
            <v>0</v>
          </cell>
        </row>
        <row r="440">
          <cell r="E440">
            <v>39417</v>
          </cell>
          <cell r="M440">
            <v>0</v>
          </cell>
        </row>
        <row r="441">
          <cell r="E441">
            <v>39448</v>
          </cell>
          <cell r="M441">
            <v>0</v>
          </cell>
        </row>
        <row r="442">
          <cell r="E442">
            <v>39479</v>
          </cell>
          <cell r="M442">
            <v>0</v>
          </cell>
        </row>
        <row r="443">
          <cell r="E443">
            <v>39508</v>
          </cell>
          <cell r="M443">
            <v>0</v>
          </cell>
        </row>
        <row r="444">
          <cell r="E444">
            <v>39539</v>
          </cell>
          <cell r="M444">
            <v>0</v>
          </cell>
        </row>
        <row r="445">
          <cell r="E445">
            <v>39569</v>
          </cell>
          <cell r="M445">
            <v>0</v>
          </cell>
        </row>
        <row r="446">
          <cell r="E446">
            <v>39600</v>
          </cell>
          <cell r="M446">
            <v>0</v>
          </cell>
        </row>
        <row r="447">
          <cell r="E447">
            <v>39630</v>
          </cell>
          <cell r="M447">
            <v>0</v>
          </cell>
        </row>
        <row r="448">
          <cell r="E448">
            <v>39661</v>
          </cell>
          <cell r="M448">
            <v>0</v>
          </cell>
        </row>
        <row r="449">
          <cell r="E449">
            <v>39692</v>
          </cell>
          <cell r="M449">
            <v>0</v>
          </cell>
        </row>
        <row r="450">
          <cell r="E450">
            <v>39722</v>
          </cell>
          <cell r="M450">
            <v>0</v>
          </cell>
        </row>
        <row r="451">
          <cell r="E451">
            <v>39753</v>
          </cell>
          <cell r="M451">
            <v>0</v>
          </cell>
        </row>
        <row r="452">
          <cell r="E452">
            <v>39783</v>
          </cell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E458">
            <v>39356</v>
          </cell>
          <cell r="M458">
            <v>0</v>
          </cell>
        </row>
        <row r="459">
          <cell r="E459">
            <v>39387</v>
          </cell>
          <cell r="M459">
            <v>0</v>
          </cell>
        </row>
        <row r="460">
          <cell r="E460">
            <v>39417</v>
          </cell>
          <cell r="M460">
            <v>0</v>
          </cell>
        </row>
        <row r="461">
          <cell r="E461">
            <v>39448</v>
          </cell>
          <cell r="M461">
            <v>0</v>
          </cell>
        </row>
        <row r="462">
          <cell r="E462">
            <v>39479</v>
          </cell>
          <cell r="M462">
            <v>0</v>
          </cell>
        </row>
        <row r="463">
          <cell r="E463">
            <v>39508</v>
          </cell>
          <cell r="M463">
            <v>0</v>
          </cell>
        </row>
        <row r="464">
          <cell r="E464">
            <v>39539</v>
          </cell>
          <cell r="M464">
            <v>0</v>
          </cell>
        </row>
        <row r="465">
          <cell r="E465">
            <v>39569</v>
          </cell>
          <cell r="M465">
            <v>0</v>
          </cell>
        </row>
        <row r="466">
          <cell r="E466">
            <v>39600</v>
          </cell>
          <cell r="M466">
            <v>0</v>
          </cell>
        </row>
        <row r="467">
          <cell r="E467">
            <v>39630</v>
          </cell>
          <cell r="M467">
            <v>0</v>
          </cell>
        </row>
        <row r="468">
          <cell r="E468">
            <v>39661</v>
          </cell>
          <cell r="M468">
            <v>0</v>
          </cell>
        </row>
        <row r="469">
          <cell r="E469">
            <v>39692</v>
          </cell>
          <cell r="M469">
            <v>0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E478">
            <v>39356</v>
          </cell>
          <cell r="M478">
            <v>0</v>
          </cell>
        </row>
        <row r="479">
          <cell r="E479">
            <v>39387</v>
          </cell>
          <cell r="M479">
            <v>0</v>
          </cell>
        </row>
        <row r="480">
          <cell r="E480">
            <v>39417</v>
          </cell>
          <cell r="M480">
            <v>0</v>
          </cell>
        </row>
        <row r="481">
          <cell r="E481">
            <v>39448</v>
          </cell>
          <cell r="M481">
            <v>0</v>
          </cell>
        </row>
        <row r="482">
          <cell r="E482">
            <v>39479</v>
          </cell>
          <cell r="M482">
            <v>0</v>
          </cell>
        </row>
        <row r="483">
          <cell r="E483">
            <v>39508</v>
          </cell>
          <cell r="M483">
            <v>0</v>
          </cell>
        </row>
        <row r="484">
          <cell r="E484">
            <v>39539</v>
          </cell>
          <cell r="M484">
            <v>0</v>
          </cell>
        </row>
        <row r="485">
          <cell r="E485">
            <v>39569</v>
          </cell>
          <cell r="M485">
            <v>0</v>
          </cell>
        </row>
        <row r="486">
          <cell r="E486">
            <v>39600</v>
          </cell>
          <cell r="M486">
            <v>0</v>
          </cell>
        </row>
        <row r="487">
          <cell r="E487">
            <v>39630</v>
          </cell>
          <cell r="M487">
            <v>0</v>
          </cell>
        </row>
        <row r="488">
          <cell r="E488">
            <v>39661</v>
          </cell>
          <cell r="M488">
            <v>0</v>
          </cell>
        </row>
        <row r="489">
          <cell r="E489">
            <v>39692</v>
          </cell>
          <cell r="M489">
            <v>0</v>
          </cell>
        </row>
        <row r="490">
          <cell r="M490">
            <v>0</v>
          </cell>
        </row>
        <row r="491">
          <cell r="M491">
            <v>0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E498">
            <v>39356</v>
          </cell>
          <cell r="M498">
            <v>0</v>
          </cell>
        </row>
        <row r="499">
          <cell r="E499">
            <v>39387</v>
          </cell>
          <cell r="M499">
            <v>0</v>
          </cell>
        </row>
        <row r="500">
          <cell r="E500">
            <v>39417</v>
          </cell>
          <cell r="M500">
            <v>0</v>
          </cell>
        </row>
        <row r="501">
          <cell r="E501">
            <v>39448</v>
          </cell>
          <cell r="M501">
            <v>0</v>
          </cell>
        </row>
        <row r="502">
          <cell r="E502">
            <v>39479</v>
          </cell>
          <cell r="M502">
            <v>0</v>
          </cell>
        </row>
        <row r="503">
          <cell r="E503">
            <v>39508</v>
          </cell>
          <cell r="M503">
            <v>0</v>
          </cell>
        </row>
        <row r="504">
          <cell r="E504">
            <v>39539</v>
          </cell>
          <cell r="M504">
            <v>0</v>
          </cell>
        </row>
        <row r="505">
          <cell r="E505">
            <v>39569</v>
          </cell>
          <cell r="M505">
            <v>0</v>
          </cell>
        </row>
        <row r="506">
          <cell r="E506">
            <v>39600</v>
          </cell>
          <cell r="M506">
            <v>0</v>
          </cell>
        </row>
        <row r="507">
          <cell r="E507">
            <v>39630</v>
          </cell>
          <cell r="M507">
            <v>0</v>
          </cell>
        </row>
        <row r="508">
          <cell r="E508">
            <v>39661</v>
          </cell>
          <cell r="M508">
            <v>0</v>
          </cell>
        </row>
        <row r="509">
          <cell r="E509">
            <v>39692</v>
          </cell>
          <cell r="M509">
            <v>0</v>
          </cell>
        </row>
        <row r="510">
          <cell r="M510">
            <v>0</v>
          </cell>
        </row>
        <row r="511">
          <cell r="M511">
            <v>0</v>
          </cell>
        </row>
        <row r="512">
          <cell r="M512">
            <v>0</v>
          </cell>
        </row>
        <row r="513">
          <cell r="M513">
            <v>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E518">
            <v>39356</v>
          </cell>
          <cell r="M518">
            <v>0</v>
          </cell>
        </row>
        <row r="519">
          <cell r="E519">
            <v>39387</v>
          </cell>
          <cell r="M519">
            <v>0</v>
          </cell>
        </row>
        <row r="520">
          <cell r="E520">
            <v>39417</v>
          </cell>
          <cell r="M520">
            <v>0</v>
          </cell>
        </row>
        <row r="521">
          <cell r="E521">
            <v>39448</v>
          </cell>
          <cell r="M521">
            <v>0</v>
          </cell>
        </row>
        <row r="522">
          <cell r="E522">
            <v>39479</v>
          </cell>
          <cell r="M522">
            <v>0</v>
          </cell>
        </row>
        <row r="523">
          <cell r="E523">
            <v>39508</v>
          </cell>
          <cell r="M523">
            <v>0</v>
          </cell>
        </row>
        <row r="524">
          <cell r="E524">
            <v>39539</v>
          </cell>
          <cell r="M524">
            <v>0</v>
          </cell>
        </row>
        <row r="525">
          <cell r="E525">
            <v>39569</v>
          </cell>
          <cell r="M525">
            <v>0</v>
          </cell>
        </row>
        <row r="526">
          <cell r="E526">
            <v>39600</v>
          </cell>
          <cell r="M526">
            <v>0</v>
          </cell>
        </row>
        <row r="527">
          <cell r="E527">
            <v>39630</v>
          </cell>
          <cell r="M527">
            <v>0</v>
          </cell>
        </row>
        <row r="528">
          <cell r="E528">
            <v>39661</v>
          </cell>
          <cell r="M528">
            <v>0</v>
          </cell>
        </row>
        <row r="529">
          <cell r="E529">
            <v>39692</v>
          </cell>
          <cell r="M529">
            <v>0</v>
          </cell>
        </row>
        <row r="530">
          <cell r="M530">
            <v>0</v>
          </cell>
        </row>
        <row r="531">
          <cell r="M531">
            <v>0</v>
          </cell>
        </row>
        <row r="532">
          <cell r="M532">
            <v>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E538">
            <v>39356</v>
          </cell>
          <cell r="M538">
            <v>0</v>
          </cell>
        </row>
        <row r="539">
          <cell r="E539">
            <v>39387</v>
          </cell>
          <cell r="M539">
            <v>0</v>
          </cell>
        </row>
        <row r="540">
          <cell r="E540">
            <v>39417</v>
          </cell>
          <cell r="M540">
            <v>0</v>
          </cell>
        </row>
        <row r="541">
          <cell r="E541">
            <v>39448</v>
          </cell>
          <cell r="M541">
            <v>0</v>
          </cell>
        </row>
        <row r="542">
          <cell r="E542">
            <v>39479</v>
          </cell>
          <cell r="M542">
            <v>0</v>
          </cell>
        </row>
        <row r="543">
          <cell r="E543">
            <v>39508</v>
          </cell>
          <cell r="M543">
            <v>0</v>
          </cell>
        </row>
        <row r="544">
          <cell r="E544">
            <v>39539</v>
          </cell>
          <cell r="M544">
            <v>0</v>
          </cell>
        </row>
        <row r="545">
          <cell r="E545">
            <v>39569</v>
          </cell>
          <cell r="M545">
            <v>0</v>
          </cell>
        </row>
        <row r="546">
          <cell r="E546">
            <v>39600</v>
          </cell>
          <cell r="M546">
            <v>0</v>
          </cell>
        </row>
        <row r="547">
          <cell r="E547">
            <v>39630</v>
          </cell>
          <cell r="M547">
            <v>0</v>
          </cell>
        </row>
        <row r="548">
          <cell r="E548">
            <v>39661</v>
          </cell>
          <cell r="M548">
            <v>0</v>
          </cell>
        </row>
        <row r="549">
          <cell r="E549">
            <v>39692</v>
          </cell>
          <cell r="M549">
            <v>0</v>
          </cell>
        </row>
        <row r="550">
          <cell r="M550">
            <v>0</v>
          </cell>
        </row>
        <row r="551">
          <cell r="M551">
            <v>0</v>
          </cell>
        </row>
        <row r="552">
          <cell r="M552">
            <v>0</v>
          </cell>
        </row>
        <row r="553">
          <cell r="M553">
            <v>0</v>
          </cell>
        </row>
        <row r="554">
          <cell r="M554">
            <v>0</v>
          </cell>
        </row>
        <row r="555">
          <cell r="M555">
            <v>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E558">
            <v>39356</v>
          </cell>
          <cell r="M558">
            <v>0</v>
          </cell>
        </row>
        <row r="559">
          <cell r="E559">
            <v>39387</v>
          </cell>
          <cell r="M559">
            <v>0</v>
          </cell>
        </row>
        <row r="560">
          <cell r="E560">
            <v>39417</v>
          </cell>
          <cell r="M560">
            <v>0</v>
          </cell>
        </row>
        <row r="561">
          <cell r="E561">
            <v>39448</v>
          </cell>
          <cell r="M561">
            <v>0</v>
          </cell>
        </row>
        <row r="562">
          <cell r="E562">
            <v>39479</v>
          </cell>
          <cell r="M562">
            <v>0</v>
          </cell>
        </row>
        <row r="563">
          <cell r="E563">
            <v>39508</v>
          </cell>
          <cell r="M563">
            <v>0</v>
          </cell>
        </row>
        <row r="564">
          <cell r="E564">
            <v>39539</v>
          </cell>
          <cell r="M564">
            <v>0</v>
          </cell>
        </row>
        <row r="565">
          <cell r="E565">
            <v>39569</v>
          </cell>
          <cell r="M565">
            <v>0</v>
          </cell>
        </row>
        <row r="566">
          <cell r="E566">
            <v>39600</v>
          </cell>
          <cell r="M566">
            <v>0</v>
          </cell>
        </row>
        <row r="567">
          <cell r="E567">
            <v>39630</v>
          </cell>
          <cell r="M567">
            <v>0</v>
          </cell>
        </row>
        <row r="568">
          <cell r="E568">
            <v>39661</v>
          </cell>
          <cell r="M568">
            <v>0</v>
          </cell>
        </row>
        <row r="569">
          <cell r="E569">
            <v>39692</v>
          </cell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M572">
            <v>0</v>
          </cell>
        </row>
        <row r="573">
          <cell r="M573">
            <v>0</v>
          </cell>
        </row>
        <row r="574">
          <cell r="M574">
            <v>0</v>
          </cell>
        </row>
        <row r="575">
          <cell r="M575">
            <v>0</v>
          </cell>
        </row>
        <row r="576">
          <cell r="M576">
            <v>0</v>
          </cell>
        </row>
        <row r="577">
          <cell r="M577">
            <v>0</v>
          </cell>
        </row>
        <row r="578">
          <cell r="E578">
            <v>39356</v>
          </cell>
          <cell r="M578">
            <v>0</v>
          </cell>
        </row>
        <row r="579">
          <cell r="E579">
            <v>39387</v>
          </cell>
          <cell r="M579">
            <v>0</v>
          </cell>
        </row>
        <row r="580">
          <cell r="E580">
            <v>39417</v>
          </cell>
          <cell r="M580">
            <v>0</v>
          </cell>
        </row>
        <row r="581">
          <cell r="E581">
            <v>39448</v>
          </cell>
          <cell r="M581">
            <v>0</v>
          </cell>
        </row>
        <row r="582">
          <cell r="E582">
            <v>39479</v>
          </cell>
          <cell r="M582">
            <v>0</v>
          </cell>
        </row>
        <row r="583">
          <cell r="E583">
            <v>39508</v>
          </cell>
          <cell r="M583">
            <v>0</v>
          </cell>
        </row>
        <row r="584">
          <cell r="E584">
            <v>39539</v>
          </cell>
          <cell r="M584">
            <v>0</v>
          </cell>
        </row>
        <row r="585">
          <cell r="E585">
            <v>39569</v>
          </cell>
          <cell r="M585">
            <v>0</v>
          </cell>
        </row>
        <row r="586">
          <cell r="E586">
            <v>39600</v>
          </cell>
          <cell r="M586">
            <v>0</v>
          </cell>
        </row>
        <row r="587">
          <cell r="E587">
            <v>39630</v>
          </cell>
          <cell r="M587">
            <v>0</v>
          </cell>
        </row>
        <row r="588">
          <cell r="E588">
            <v>39661</v>
          </cell>
          <cell r="M588">
            <v>0</v>
          </cell>
        </row>
        <row r="589">
          <cell r="E589">
            <v>39692</v>
          </cell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M594">
            <v>0</v>
          </cell>
        </row>
        <row r="595">
          <cell r="M595">
            <v>0</v>
          </cell>
        </row>
        <row r="596">
          <cell r="M596">
            <v>0</v>
          </cell>
        </row>
        <row r="597">
          <cell r="M597">
            <v>0</v>
          </cell>
        </row>
        <row r="598">
          <cell r="E598">
            <v>39356</v>
          </cell>
          <cell r="M598">
            <v>0</v>
          </cell>
        </row>
        <row r="599">
          <cell r="E599">
            <v>39387</v>
          </cell>
          <cell r="M599">
            <v>0</v>
          </cell>
        </row>
        <row r="600">
          <cell r="E600">
            <v>39417</v>
          </cell>
          <cell r="M600">
            <v>0</v>
          </cell>
        </row>
        <row r="601">
          <cell r="E601">
            <v>39448</v>
          </cell>
          <cell r="M601">
            <v>0</v>
          </cell>
        </row>
        <row r="602">
          <cell r="E602">
            <v>39479</v>
          </cell>
          <cell r="M602">
            <v>0</v>
          </cell>
        </row>
        <row r="603">
          <cell r="E603">
            <v>39508</v>
          </cell>
          <cell r="M603">
            <v>0</v>
          </cell>
        </row>
        <row r="604">
          <cell r="E604">
            <v>39539</v>
          </cell>
          <cell r="M604">
            <v>0</v>
          </cell>
        </row>
        <row r="605">
          <cell r="E605">
            <v>39569</v>
          </cell>
          <cell r="M605">
            <v>0</v>
          </cell>
        </row>
        <row r="606">
          <cell r="E606">
            <v>39600</v>
          </cell>
          <cell r="M606">
            <v>0</v>
          </cell>
        </row>
        <row r="607">
          <cell r="E607">
            <v>39630</v>
          </cell>
          <cell r="M607">
            <v>0</v>
          </cell>
        </row>
        <row r="608">
          <cell r="E608">
            <v>39661</v>
          </cell>
          <cell r="M608">
            <v>0</v>
          </cell>
        </row>
        <row r="609">
          <cell r="E609">
            <v>39692</v>
          </cell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M616">
            <v>0</v>
          </cell>
        </row>
        <row r="617">
          <cell r="M617">
            <v>0</v>
          </cell>
        </row>
        <row r="618">
          <cell r="E618">
            <v>39356</v>
          </cell>
          <cell r="M618">
            <v>0</v>
          </cell>
        </row>
        <row r="619">
          <cell r="E619">
            <v>39387</v>
          </cell>
          <cell r="M619">
            <v>0</v>
          </cell>
        </row>
        <row r="620">
          <cell r="E620">
            <v>39417</v>
          </cell>
          <cell r="M620">
            <v>0</v>
          </cell>
        </row>
        <row r="621">
          <cell r="E621">
            <v>39448</v>
          </cell>
          <cell r="M621">
            <v>0</v>
          </cell>
        </row>
        <row r="622">
          <cell r="E622">
            <v>39479</v>
          </cell>
          <cell r="M622">
            <v>0</v>
          </cell>
        </row>
        <row r="623">
          <cell r="E623">
            <v>39508</v>
          </cell>
          <cell r="M623">
            <v>0</v>
          </cell>
        </row>
        <row r="624">
          <cell r="E624">
            <v>39539</v>
          </cell>
          <cell r="M624">
            <v>0</v>
          </cell>
        </row>
        <row r="625">
          <cell r="E625">
            <v>39569</v>
          </cell>
          <cell r="M625">
            <v>0</v>
          </cell>
        </row>
        <row r="626">
          <cell r="E626">
            <v>39600</v>
          </cell>
          <cell r="M626">
            <v>0</v>
          </cell>
        </row>
        <row r="627">
          <cell r="E627">
            <v>39630</v>
          </cell>
          <cell r="M627">
            <v>0</v>
          </cell>
        </row>
        <row r="628">
          <cell r="E628">
            <v>39661</v>
          </cell>
          <cell r="M628">
            <v>0</v>
          </cell>
        </row>
        <row r="629">
          <cell r="E629">
            <v>39692</v>
          </cell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E638">
            <v>39356</v>
          </cell>
          <cell r="M638">
            <v>0</v>
          </cell>
        </row>
        <row r="639">
          <cell r="E639">
            <v>39387</v>
          </cell>
          <cell r="M639">
            <v>0</v>
          </cell>
        </row>
        <row r="640">
          <cell r="E640">
            <v>39417</v>
          </cell>
          <cell r="M640">
            <v>0</v>
          </cell>
        </row>
        <row r="641">
          <cell r="E641">
            <v>39448</v>
          </cell>
          <cell r="M641">
            <v>0</v>
          </cell>
        </row>
        <row r="642">
          <cell r="E642">
            <v>39479</v>
          </cell>
          <cell r="M642">
            <v>0</v>
          </cell>
        </row>
        <row r="643">
          <cell r="E643">
            <v>39508</v>
          </cell>
          <cell r="M643">
            <v>0</v>
          </cell>
        </row>
        <row r="644">
          <cell r="E644">
            <v>39539</v>
          </cell>
          <cell r="M644">
            <v>0</v>
          </cell>
        </row>
        <row r="645">
          <cell r="E645">
            <v>39569</v>
          </cell>
          <cell r="M645">
            <v>0</v>
          </cell>
        </row>
        <row r="646">
          <cell r="E646">
            <v>39600</v>
          </cell>
          <cell r="M646">
            <v>0</v>
          </cell>
        </row>
        <row r="647">
          <cell r="E647">
            <v>39630</v>
          </cell>
          <cell r="M647">
            <v>0</v>
          </cell>
        </row>
        <row r="648">
          <cell r="E648">
            <v>39661</v>
          </cell>
          <cell r="M648">
            <v>0</v>
          </cell>
        </row>
        <row r="649">
          <cell r="E649">
            <v>39692</v>
          </cell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E658">
            <v>39356</v>
          </cell>
          <cell r="M658">
            <v>0</v>
          </cell>
        </row>
        <row r="659">
          <cell r="E659">
            <v>39387</v>
          </cell>
          <cell r="M659">
            <v>0</v>
          </cell>
        </row>
        <row r="660">
          <cell r="E660">
            <v>39417</v>
          </cell>
          <cell r="M660">
            <v>0</v>
          </cell>
        </row>
        <row r="661">
          <cell r="E661">
            <v>39448</v>
          </cell>
          <cell r="M661">
            <v>0</v>
          </cell>
        </row>
        <row r="662">
          <cell r="E662">
            <v>39479</v>
          </cell>
          <cell r="M662">
            <v>0</v>
          </cell>
        </row>
        <row r="663">
          <cell r="E663">
            <v>39508</v>
          </cell>
          <cell r="M663">
            <v>0</v>
          </cell>
        </row>
        <row r="664">
          <cell r="E664">
            <v>39539</v>
          </cell>
          <cell r="M664">
            <v>0</v>
          </cell>
        </row>
        <row r="665">
          <cell r="E665">
            <v>39569</v>
          </cell>
          <cell r="M665">
            <v>0</v>
          </cell>
        </row>
        <row r="666">
          <cell r="E666">
            <v>39600</v>
          </cell>
          <cell r="M666">
            <v>0</v>
          </cell>
        </row>
        <row r="667">
          <cell r="E667">
            <v>39630</v>
          </cell>
          <cell r="M667">
            <v>0</v>
          </cell>
        </row>
        <row r="668">
          <cell r="E668">
            <v>39661</v>
          </cell>
          <cell r="M668">
            <v>0</v>
          </cell>
        </row>
        <row r="669">
          <cell r="E669">
            <v>39692</v>
          </cell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E678">
            <v>39356</v>
          </cell>
          <cell r="M678">
            <v>0</v>
          </cell>
        </row>
        <row r="679">
          <cell r="E679">
            <v>39387</v>
          </cell>
          <cell r="M679">
            <v>0</v>
          </cell>
        </row>
        <row r="680">
          <cell r="E680">
            <v>39417</v>
          </cell>
          <cell r="M680">
            <v>0</v>
          </cell>
        </row>
        <row r="681">
          <cell r="E681">
            <v>39448</v>
          </cell>
          <cell r="M681">
            <v>0</v>
          </cell>
        </row>
        <row r="682">
          <cell r="E682">
            <v>39479</v>
          </cell>
          <cell r="M682">
            <v>0</v>
          </cell>
        </row>
        <row r="683">
          <cell r="E683">
            <v>39508</v>
          </cell>
          <cell r="M683">
            <v>0</v>
          </cell>
        </row>
        <row r="684">
          <cell r="E684">
            <v>39539</v>
          </cell>
          <cell r="M684">
            <v>0</v>
          </cell>
        </row>
        <row r="685">
          <cell r="E685">
            <v>39569</v>
          </cell>
          <cell r="M685">
            <v>0</v>
          </cell>
        </row>
        <row r="686">
          <cell r="E686">
            <v>39600</v>
          </cell>
          <cell r="M686">
            <v>0</v>
          </cell>
        </row>
        <row r="687">
          <cell r="E687">
            <v>39630</v>
          </cell>
          <cell r="M687">
            <v>0</v>
          </cell>
        </row>
        <row r="688">
          <cell r="E688">
            <v>39661</v>
          </cell>
          <cell r="M688">
            <v>0</v>
          </cell>
        </row>
        <row r="689">
          <cell r="E689">
            <v>39692</v>
          </cell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9">
          <cell r="M699">
            <v>0</v>
          </cell>
        </row>
        <row r="700">
          <cell r="M700">
            <v>234481.02127659495</v>
          </cell>
        </row>
        <row r="701">
          <cell r="E701" t="str">
            <v>Превышение суточных сверх норм, установленных законодательством</v>
          </cell>
        </row>
        <row r="707">
          <cell r="E707" t="str">
            <v>Всего с НДС (руб.)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7705296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7705296</v>
          </cell>
        </row>
      </sheetData>
      <sheetData sheetId="6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O37" t="str">
            <v>ВСЕГО командировочные (Евро)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E53" t="str">
            <v>Превышение суточных сверх норм, установленных законодательством</v>
          </cell>
        </row>
        <row r="57">
          <cell r="E57">
            <v>500</v>
          </cell>
        </row>
        <row r="59">
          <cell r="E59" t="str">
            <v>Период командировки (месяц)</v>
          </cell>
          <cell r="O59" t="str">
            <v>ВСЕГО командировочные (Евро)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E63" t="str">
            <v xml:space="preserve"> </v>
          </cell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E66" t="str">
            <v xml:space="preserve"> </v>
          </cell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E70" t="str">
            <v xml:space="preserve"> </v>
          </cell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E75" t="str">
            <v>Превышение суточных сверх норм, установленных законодательством</v>
          </cell>
        </row>
        <row r="79">
          <cell r="E79">
            <v>700</v>
          </cell>
        </row>
        <row r="81">
          <cell r="E81" t="str">
            <v>Период командировки (месяц)</v>
          </cell>
          <cell r="O81" t="str">
            <v>ВСЕГО командировочные (Евро)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E85" t="str">
            <v xml:space="preserve"> </v>
          </cell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E88" t="str">
            <v xml:space="preserve"> </v>
          </cell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E97" t="str">
            <v>Превышение суточных сверх норм, установленных законодательством</v>
          </cell>
        </row>
        <row r="103">
          <cell r="E103" t="str">
            <v>Всего с НДС (руб.)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топо"/>
      <sheetName val="топография"/>
      <sheetName val="Journals"/>
      <sheetName val="Данные для расчёта сметы"/>
      <sheetName val="свод 3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ПДР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свод 2"/>
      <sheetName val="Курсы"/>
      <sheetName val="Упр"/>
      <sheetName val="ВКЕ"/>
      <sheetName val="СМЕТА проект"/>
      <sheetName val="РП"/>
      <sheetName val="Сводная смета"/>
      <sheetName val="list"/>
      <sheetName val="Разработка проекта"/>
      <sheetName val="Main"/>
      <sheetName val="СметаСводная"/>
      <sheetName val="См 1 наруж.водопровод"/>
      <sheetName val="Кл-р SysTel"/>
      <sheetName val="СПРПФ"/>
      <sheetName val="sapactivexlhiddensheet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Лист опроса"/>
      <sheetName val="к.84-к.83"/>
      <sheetName val="Summary"/>
      <sheetName val="Шкаф"/>
      <sheetName val="Коэфф1."/>
      <sheetName val="Прайс лист"/>
      <sheetName val="HP и оргтехника"/>
      <sheetName val="5ОборРабМест(HP)"/>
      <sheetName val="Зап-3- СЦБ"/>
      <sheetName val="ИГ1"/>
      <sheetName val="свод1"/>
      <sheetName val="#ССЫЛКА"/>
      <sheetName val="СметаСводная Колпино"/>
      <sheetName val="СметаСводная павильон"/>
      <sheetName val="сводная"/>
      <sheetName val="НЕДЕЛИ"/>
      <sheetName val="13.1"/>
      <sheetName val="Архи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глы"/>
      <sheetName val="Готовность"/>
      <sheetName val="CKK"/>
      <sheetName val="Щиты"/>
      <sheetName val="DATA"/>
      <sheetName val="СводнСР"/>
      <sheetName val="Командировочн"/>
      <sheetName val="матНеучтЦенПолы"/>
      <sheetName val="СпецПолы"/>
      <sheetName val="матНеучтЦенЭМ"/>
      <sheetName val="СпецЭМ"/>
      <sheetName val="коэф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Коэфф"/>
      <sheetName val="Дебет_Кредит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СметаСводная Рыб"/>
      <sheetName val="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>
            <v>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  <cell r="B3">
            <v>0</v>
          </cell>
        </row>
        <row r="4">
          <cell r="A4" t="str">
            <v>Инженер-проектировщик (ДП)</v>
          </cell>
          <cell r="B4">
            <v>0</v>
          </cell>
        </row>
        <row r="5">
          <cell r="A5" t="str">
            <v>Менеджер проекта (ДУП)</v>
          </cell>
          <cell r="B5">
            <v>0</v>
          </cell>
        </row>
        <row r="6">
          <cell r="A6" t="str">
            <v>Инженер (СО)</v>
          </cell>
          <cell r="B6">
            <v>0</v>
          </cell>
        </row>
        <row r="7">
          <cell r="A7" t="str">
            <v>Руководитель группы (СО)</v>
          </cell>
          <cell r="B7">
            <v>0</v>
          </cell>
        </row>
        <row r="8">
          <cell r="A8" t="str">
            <v>Оператор копировальных и множительных машин</v>
          </cell>
          <cell r="B8">
            <v>0</v>
          </cell>
        </row>
        <row r="9">
          <cell r="A9" t="str">
            <v>Инженер-нормоконтролер (ДП)</v>
          </cell>
          <cell r="B9">
            <v>0</v>
          </cell>
        </row>
        <row r="10">
          <cell r="A10" t="str">
            <v xml:space="preserve"> </v>
          </cell>
          <cell r="B10">
            <v>0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лет"/>
      <sheetName val="ГСК"/>
      <sheetName val="РСА ферма"/>
      <sheetName val="домКУБ"/>
      <sheetName val="Programs"/>
      <sheetName val="form"/>
      <sheetName val="РП и ФОТ"/>
      <sheetName val="Бюджет OPEX"/>
      <sheetName val="БЖилОб"/>
      <sheetName val="БСервЗон"/>
      <sheetName val="БГостЗон"/>
      <sheetName val="БЗИК"/>
      <sheetName val="СоцИнф"/>
      <sheetName val="БУнивер"/>
      <sheetName val="БИнжИнфр"/>
      <sheetName val="БДатаЦ"/>
      <sheetName val="БУГ"/>
      <sheetName val="Б Трансп"/>
      <sheetName val="БОО"/>
      <sheetName val="Volumes"/>
      <sheetName val="CashF"/>
      <sheetName val="Timetable"/>
      <sheetName val="info"/>
      <sheetName val="BasicData"/>
      <sheetName val="Telecom"/>
      <sheetName val="Utilities"/>
      <sheetName val="Бюджет"/>
      <sheetName val="Результаты"/>
      <sheetName val="ОТЧЕТ"/>
      <sheetName val="Доходы"/>
      <sheetName val="BasicData (2)"/>
      <sheetName val="Timetable (2)"/>
      <sheetName val="Income"/>
      <sheetName val="Roads"/>
      <sheetName val="roughs"/>
      <sheetName val="ЗУ 3х лиц2011"/>
      <sheetName val="им.отн..2011"/>
      <sheetName val="budget 2010"/>
      <sheetName val="Заявка -расходы"/>
      <sheetName val="CashFlow (2)"/>
      <sheetName val="3"/>
      <sheetName val="2"/>
      <sheetName val="СОЦОБ"/>
      <sheetName val="стройка"/>
      <sheetName val="Лист1"/>
      <sheetName val="Лист3"/>
      <sheetName val="Currency"/>
      <sheetName val="Анг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GV1">
            <v>42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Курс доллара"/>
      <sheetName val="Лист3"/>
      <sheetName val="топография"/>
      <sheetName val="СметаСводная"/>
      <sheetName val="Данные для расчёта сметы"/>
      <sheetName val="Коэфф1."/>
      <sheetName val="ПО 1-7"/>
      <sheetName val="ставки"/>
      <sheetName val="Курс_доллара"/>
      <sheetName val="свод 2"/>
      <sheetName val="Смета"/>
      <sheetName val="Лист7"/>
    </sheetNames>
    <sheetDataSet>
      <sheetData sheetId="0"/>
      <sheetData sheetId="1">
        <row r="2">
          <cell r="A2">
            <v>25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"/>
      <sheetName val="TA"/>
      <sheetName val="FA"/>
      <sheetName val="Official Program"/>
      <sheetName val="Structure"/>
      <sheetName val="CAPEX"/>
      <sheetName val="Sheet1"/>
      <sheetName val="P1.Renova"/>
      <sheetName val="P2.Sberbank"/>
      <sheetName val="BU"/>
    </sheetNames>
    <sheetDataSet>
      <sheetData sheetId="0" refreshError="1">
        <row r="1">
          <cell r="AX1" t="str">
            <v>ENG</v>
          </cell>
        </row>
        <row r="2">
          <cell r="AX2" t="str">
            <v>RUS</v>
          </cell>
        </row>
        <row r="11">
          <cell r="AX11" t="str">
            <v>RUR</v>
          </cell>
        </row>
        <row r="12">
          <cell r="AX12" t="str">
            <v>USD</v>
          </cell>
        </row>
        <row r="13">
          <cell r="AX13" t="str">
            <v>EUR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глава"/>
    </sheetNames>
    <sheetDataSet>
      <sheetData sheetId="0">
        <row r="11">
          <cell r="C11" t="str">
            <v xml:space="preserve">  Первоначальная расчистка от снега</v>
          </cell>
        </row>
        <row r="12">
          <cell r="C12" t="str">
            <v xml:space="preserve">  (км768-км977)</v>
          </cell>
        </row>
        <row r="13">
          <cell r="B13" t="str">
            <v>113367</v>
          </cell>
          <cell r="C13" t="str">
            <v>Первоначальная расчистка от снега</v>
          </cell>
          <cell r="D13">
            <v>11.686999999999999</v>
          </cell>
          <cell r="E13">
            <v>0</v>
          </cell>
          <cell r="F13">
            <v>0</v>
          </cell>
          <cell r="G13">
            <v>0</v>
          </cell>
        </row>
        <row r="14">
          <cell r="C14" t="str">
            <v xml:space="preserve">  6020.5.13.611 (КС Несвижская)</v>
          </cell>
        </row>
        <row r="15">
          <cell r="B15">
            <v>52671</v>
          </cell>
          <cell r="C15" t="str">
            <v>Первоначальная расчистка от снега</v>
          </cell>
          <cell r="D15">
            <v>0.12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 xml:space="preserve">  6020.5.13.111 (УРС-25)</v>
          </cell>
        </row>
        <row r="17">
          <cell r="B17">
            <v>52534</v>
          </cell>
          <cell r="C17" t="str">
            <v>Первоначальная расчистка от снега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</row>
        <row r="18">
          <cell r="C18" t="str">
            <v xml:space="preserve">  6020.5.13.323 (а/д на км 787.6)</v>
          </cell>
        </row>
        <row r="19">
          <cell r="B19" t="str">
            <v>113268</v>
          </cell>
          <cell r="C19" t="str">
            <v>Первоначальная расчистка от снега</v>
          </cell>
          <cell r="D19">
            <v>0.01</v>
          </cell>
          <cell r="E19">
            <v>0</v>
          </cell>
          <cell r="F19">
            <v>0</v>
          </cell>
          <cell r="G19">
            <v>0</v>
          </cell>
        </row>
        <row r="20">
          <cell r="C20" t="str">
            <v xml:space="preserve">  6020.5.13.324 (а/д на км 844.7)</v>
          </cell>
        </row>
        <row r="21">
          <cell r="B21" t="str">
            <v>113292</v>
          </cell>
          <cell r="C21" t="str">
            <v>Первоначальная расчистка от снега</v>
          </cell>
          <cell r="D21">
            <v>1.9E-2</v>
          </cell>
          <cell r="E21">
            <v>0</v>
          </cell>
          <cell r="F21">
            <v>0</v>
          </cell>
          <cell r="G21">
            <v>0</v>
          </cell>
        </row>
        <row r="22">
          <cell r="C22" t="str">
            <v xml:space="preserve">  6020.5.13.328 (а/д на км 867.5)</v>
          </cell>
        </row>
        <row r="23">
          <cell r="B23" t="str">
            <v>113297</v>
          </cell>
          <cell r="C23" t="str">
            <v>Первоначальная расчистка от снега</v>
          </cell>
          <cell r="D23">
            <v>5.0000000000000001E-3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 xml:space="preserve">  6020.5.13.329(а/д на км 869.1)</v>
          </cell>
        </row>
        <row r="25">
          <cell r="B25" t="str">
            <v>113302</v>
          </cell>
          <cell r="C25" t="str">
            <v>Первоначальная расчистка от снега</v>
          </cell>
          <cell r="D25">
            <v>2.3E-2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 xml:space="preserve">  6020.5.13.324 (а/д на км870.2)</v>
          </cell>
        </row>
        <row r="27">
          <cell r="B27" t="str">
            <v>113273</v>
          </cell>
          <cell r="C27" t="str">
            <v>Первоначальная расчистка от снега</v>
          </cell>
          <cell r="D27">
            <v>7.0000000000000001E-3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 xml:space="preserve">  6020.5.13.324 (а/д на км 871.2)</v>
          </cell>
        </row>
        <row r="29">
          <cell r="B29" t="str">
            <v>113264</v>
          </cell>
          <cell r="C29" t="str">
            <v>Первоначальная расчистка от снега</v>
          </cell>
          <cell r="D29">
            <v>1.0999999999999999E-2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 xml:space="preserve">  6020.5.13.329(а/д на км899.3)</v>
          </cell>
        </row>
        <row r="31">
          <cell r="B31" t="str">
            <v>113308</v>
          </cell>
          <cell r="C31" t="str">
            <v>Первоначальная расчистка от снега</v>
          </cell>
          <cell r="D31">
            <v>1.9E-2</v>
          </cell>
          <cell r="E31">
            <v>0</v>
          </cell>
          <cell r="F31">
            <v>0</v>
          </cell>
          <cell r="G31">
            <v>0</v>
          </cell>
        </row>
        <row r="32">
          <cell r="C32" t="str">
            <v xml:space="preserve">  6020.5.13.325 (а/д на км 975.5)</v>
          </cell>
          <cell r="G32">
            <v>0</v>
          </cell>
        </row>
        <row r="33">
          <cell r="B33" t="str">
            <v>113277</v>
          </cell>
          <cell r="C33" t="str">
            <v>Первоначальная расчистка от снега</v>
          </cell>
          <cell r="D33">
            <v>1.2E-2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ИТОГО в ценах 1991 года:</v>
          </cell>
          <cell r="D35">
            <v>11.920999999999998</v>
          </cell>
          <cell r="E35">
            <v>0</v>
          </cell>
          <cell r="F35">
            <v>0</v>
          </cell>
          <cell r="G35">
            <v>0</v>
          </cell>
        </row>
        <row r="37">
          <cell r="C37" t="str">
            <v xml:space="preserve">  Дефектоскопия</v>
          </cell>
        </row>
        <row r="38">
          <cell r="C38" t="str">
            <v xml:space="preserve">  6020.5.13.277</v>
          </cell>
        </row>
        <row r="39">
          <cell r="B39" t="str">
            <v>63108</v>
          </cell>
          <cell r="C39" t="str">
            <v>Проведение внутритрубной</v>
          </cell>
        </row>
        <row r="40">
          <cell r="C40" t="str">
            <v>дефектоскопии и контроль качества</v>
          </cell>
        </row>
        <row r="41">
          <cell r="C41" t="str">
            <v>изоляции газ-да Ду1400(км768-км868)</v>
          </cell>
          <cell r="D41">
            <v>0</v>
          </cell>
          <cell r="E41">
            <v>0</v>
          </cell>
          <cell r="F41">
            <v>0</v>
          </cell>
          <cell r="G41">
            <v>331.87599999999998</v>
          </cell>
        </row>
        <row r="42">
          <cell r="B42" t="str">
            <v>63105</v>
          </cell>
          <cell r="C42" t="str">
            <v>Проведение внутритрубной</v>
          </cell>
        </row>
        <row r="43">
          <cell r="C43" t="str">
            <v>дефектоскопии и контроль качества</v>
          </cell>
        </row>
        <row r="44">
          <cell r="C44" t="str">
            <v>изоляции газ-да Ду1400(км868-км918)</v>
          </cell>
          <cell r="D44">
            <v>0</v>
          </cell>
          <cell r="E44">
            <v>0</v>
          </cell>
          <cell r="F44">
            <v>0</v>
          </cell>
          <cell r="G44">
            <v>149.446</v>
          </cell>
        </row>
        <row r="45">
          <cell r="B45" t="str">
            <v>63106</v>
          </cell>
          <cell r="C45" t="str">
            <v>Проведение внутритрубной</v>
          </cell>
        </row>
        <row r="46">
          <cell r="C46" t="str">
            <v>дефектоскопии и контроль качества</v>
          </cell>
        </row>
        <row r="47">
          <cell r="C47" t="str">
            <v>изоляции газ-да (км918-км950.4)</v>
          </cell>
          <cell r="D47">
            <v>0</v>
          </cell>
          <cell r="E47">
            <v>0</v>
          </cell>
          <cell r="F47">
            <v>0</v>
          </cell>
          <cell r="G47">
            <v>99.623999999999995</v>
          </cell>
        </row>
        <row r="48">
          <cell r="B48" t="str">
            <v>63107</v>
          </cell>
          <cell r="C48" t="str">
            <v>Проведение внутритрубной</v>
          </cell>
        </row>
        <row r="49">
          <cell r="C49" t="str">
            <v>дефектоскопии и контроль качества</v>
          </cell>
        </row>
        <row r="50">
          <cell r="C50" t="str">
            <v>изол. газ-да Ду1400(км950.4-км977)</v>
          </cell>
          <cell r="D50">
            <v>0</v>
          </cell>
          <cell r="E50">
            <v>0</v>
          </cell>
          <cell r="F50">
            <v>0</v>
          </cell>
          <cell r="G50">
            <v>84.176000000000002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31"/>
      <sheetName val="W28"/>
      <sheetName val="W28 (2)"/>
      <sheetName val="W28 (3)"/>
      <sheetName val="W1500255"/>
      <sheetName val="ССР"/>
      <sheetName val="Расчет_ССР"/>
      <sheetName val="W28_(2)"/>
      <sheetName val="9 глава"/>
      <sheetName val="W28_(2)1"/>
      <sheetName val="W28_(3)"/>
      <sheetName val="9_глава"/>
      <sheetName val="W28_(2)2"/>
      <sheetName val="W28_(3)1"/>
      <sheetName val="9_глава1"/>
      <sheetName val="W28_(2)3"/>
      <sheetName val="W28_(3)2"/>
      <sheetName val="9_глава2"/>
      <sheetName val="W28_(2)4"/>
      <sheetName val="W28_(3)3"/>
      <sheetName val="W28_(2)5"/>
      <sheetName val="W28_(3)4"/>
      <sheetName val="9_глава3"/>
      <sheetName val="W28_(2)6"/>
      <sheetName val="W28_(3)5"/>
      <sheetName val="9_глава4"/>
      <sheetName val="Общ"/>
    </sheetNames>
    <sheetDataSet>
      <sheetData sheetId="0"/>
      <sheetData sheetId="1" refreshError="1">
        <row r="1">
          <cell r="A1" t="str">
            <v>LINE</v>
          </cell>
          <cell r="B1" t="str">
            <v>UNIT</v>
          </cell>
          <cell r="C1" t="str">
            <v>CODABC</v>
          </cell>
          <cell r="D1" t="str">
            <v>CODORG</v>
          </cell>
          <cell r="E1" t="str">
            <v>PRICE3</v>
          </cell>
          <cell r="F1" t="str">
            <v>Объем</v>
          </cell>
        </row>
        <row r="2">
          <cell r="A2" t="str">
            <v>Затраты труда. Ср.разряд 1,5</v>
          </cell>
          <cell r="B2" t="str">
            <v>чел-ч</v>
          </cell>
          <cell r="C2" t="str">
            <v>АВС-1</v>
          </cell>
          <cell r="D2" t="str">
            <v>1</v>
          </cell>
          <cell r="E2">
            <v>92.6</v>
          </cell>
          <cell r="F2">
            <v>772.20299999999997</v>
          </cell>
        </row>
        <row r="3">
          <cell r="A3" t="str">
            <v>Затраты труда. Ср.разряд 1,8</v>
          </cell>
          <cell r="B3" t="str">
            <v>чел-ч</v>
          </cell>
          <cell r="C3" t="str">
            <v>АВС-1</v>
          </cell>
          <cell r="D3" t="str">
            <v>1</v>
          </cell>
          <cell r="E3">
            <v>95.42</v>
          </cell>
          <cell r="F3">
            <v>2736.07</v>
          </cell>
        </row>
        <row r="4">
          <cell r="A4" t="str">
            <v>Затраты труда. Ср.разряд 2,0</v>
          </cell>
          <cell r="B4" t="str">
            <v>чел-ч</v>
          </cell>
          <cell r="C4" t="str">
            <v>АВС-1</v>
          </cell>
          <cell r="D4" t="str">
            <v>1</v>
          </cell>
          <cell r="E4">
            <v>97.3</v>
          </cell>
          <cell r="F4">
            <v>3954.76</v>
          </cell>
        </row>
        <row r="5">
          <cell r="A5" t="str">
            <v>Затраты труда. Ср.разряд 2,1</v>
          </cell>
          <cell r="B5" t="str">
            <v>чел-ч</v>
          </cell>
          <cell r="C5" t="str">
            <v>АВС-1</v>
          </cell>
          <cell r="D5" t="str">
            <v>1</v>
          </cell>
          <cell r="E5">
            <v>98.42</v>
          </cell>
          <cell r="F5">
            <v>297.113</v>
          </cell>
        </row>
        <row r="6">
          <cell r="A6" t="str">
            <v>Затраты труда. Ср.разряд 2,2</v>
          </cell>
          <cell r="B6" t="str">
            <v>чел-ч</v>
          </cell>
          <cell r="C6" t="str">
            <v>АВС-1</v>
          </cell>
          <cell r="D6" t="str">
            <v>1</v>
          </cell>
          <cell r="E6">
            <v>99.55</v>
          </cell>
          <cell r="F6">
            <v>170.94300000000001</v>
          </cell>
        </row>
        <row r="7">
          <cell r="A7" t="str">
            <v>Затраты труда. Ср.разряд 2,3</v>
          </cell>
          <cell r="B7" t="str">
            <v>чел-ч</v>
          </cell>
          <cell r="C7" t="str">
            <v>АВС-1</v>
          </cell>
          <cell r="D7" t="str">
            <v>1</v>
          </cell>
          <cell r="E7">
            <v>100.68</v>
          </cell>
          <cell r="F7">
            <v>8281.6</v>
          </cell>
        </row>
        <row r="8">
          <cell r="A8" t="str">
            <v>Затраты труда. Ср.разряд 2,4</v>
          </cell>
          <cell r="B8" t="str">
            <v>чел-ч</v>
          </cell>
          <cell r="C8" t="str">
            <v>АВС-1</v>
          </cell>
          <cell r="D8" t="str">
            <v>1</v>
          </cell>
          <cell r="E8">
            <v>101.81</v>
          </cell>
          <cell r="F8">
            <v>178.09299999999999</v>
          </cell>
        </row>
        <row r="9">
          <cell r="A9" t="str">
            <v>Затраты труда. Ср.разряд 2,5</v>
          </cell>
          <cell r="B9" t="str">
            <v>чел-ч</v>
          </cell>
          <cell r="C9" t="str">
            <v>АВС-1</v>
          </cell>
          <cell r="D9" t="str">
            <v>1</v>
          </cell>
          <cell r="E9">
            <v>102.93</v>
          </cell>
          <cell r="F9">
            <v>442.79</v>
          </cell>
        </row>
        <row r="10">
          <cell r="A10" t="str">
            <v>Затраты труда. Ср.разряд 2,6</v>
          </cell>
          <cell r="B10" t="str">
            <v>чел-ч</v>
          </cell>
          <cell r="C10" t="str">
            <v>АВС-1</v>
          </cell>
          <cell r="D10" t="str">
            <v>1</v>
          </cell>
          <cell r="E10">
            <v>104.06</v>
          </cell>
          <cell r="F10">
            <v>311.04399999999998</v>
          </cell>
        </row>
        <row r="11">
          <cell r="A11" t="str">
            <v>Затраты труда. Ср.разряд 2,7</v>
          </cell>
          <cell r="B11" t="str">
            <v>чел-ч</v>
          </cell>
          <cell r="C11" t="str">
            <v>АВС-1</v>
          </cell>
          <cell r="D11" t="str">
            <v>1</v>
          </cell>
          <cell r="E11">
            <v>105.19</v>
          </cell>
          <cell r="F11">
            <v>843.87400000000002</v>
          </cell>
        </row>
        <row r="12">
          <cell r="A12" t="str">
            <v>Затраты труда. Ср.разряд 2,8</v>
          </cell>
          <cell r="B12" t="str">
            <v>чел-ч</v>
          </cell>
          <cell r="C12" t="str">
            <v>АВС-1</v>
          </cell>
          <cell r="D12" t="str">
            <v>1</v>
          </cell>
          <cell r="E12">
            <v>106.32</v>
          </cell>
          <cell r="F12">
            <v>11856.8</v>
          </cell>
        </row>
        <row r="13">
          <cell r="A13" t="str">
            <v>Затраты труда. Ср.разряд 2,9</v>
          </cell>
          <cell r="B13" t="str">
            <v>чел-ч</v>
          </cell>
          <cell r="C13" t="str">
            <v>АВС-1</v>
          </cell>
          <cell r="D13" t="str">
            <v>1</v>
          </cell>
          <cell r="E13">
            <v>107.37</v>
          </cell>
          <cell r="F13">
            <v>1526.98</v>
          </cell>
        </row>
        <row r="14">
          <cell r="A14" t="str">
            <v>Затраты труда. Ср.разряд 3,0</v>
          </cell>
          <cell r="B14" t="str">
            <v>чел-ч</v>
          </cell>
          <cell r="C14" t="str">
            <v>АВС-1</v>
          </cell>
          <cell r="D14" t="str">
            <v>1</v>
          </cell>
          <cell r="E14">
            <v>112.7</v>
          </cell>
          <cell r="F14">
            <v>2813.71</v>
          </cell>
        </row>
        <row r="15">
          <cell r="A15" t="str">
            <v>Затраты труда. Ср.разряд 3,1</v>
          </cell>
          <cell r="B15" t="str">
            <v>чел-ч</v>
          </cell>
          <cell r="C15" t="str">
            <v>АВС-1</v>
          </cell>
          <cell r="D15" t="str">
            <v>1</v>
          </cell>
          <cell r="E15">
            <v>113.86</v>
          </cell>
          <cell r="F15">
            <v>19161.5</v>
          </cell>
        </row>
        <row r="16">
          <cell r="A16" t="str">
            <v>Затраты труда. Ср.разряд 3,2</v>
          </cell>
          <cell r="B16" t="str">
            <v>чел-ч</v>
          </cell>
          <cell r="C16" t="str">
            <v>АВС-1</v>
          </cell>
          <cell r="D16" t="str">
            <v>1</v>
          </cell>
          <cell r="E16">
            <v>115.03</v>
          </cell>
          <cell r="F16">
            <v>929.96900000000005</v>
          </cell>
        </row>
        <row r="17">
          <cell r="A17" t="str">
            <v>Затраты труда. Ср.разряд 3,3</v>
          </cell>
          <cell r="B17" t="str">
            <v>чел-ч</v>
          </cell>
          <cell r="C17" t="str">
            <v>АВС-1</v>
          </cell>
          <cell r="D17" t="str">
            <v>1</v>
          </cell>
          <cell r="E17">
            <v>116.19</v>
          </cell>
          <cell r="F17">
            <v>3605.91</v>
          </cell>
        </row>
        <row r="18">
          <cell r="A18" t="str">
            <v>Затраты труда. Ср.разряд 3,4</v>
          </cell>
          <cell r="B18" t="str">
            <v>чел-ч</v>
          </cell>
          <cell r="C18" t="str">
            <v>АВС-1</v>
          </cell>
          <cell r="D18" t="str">
            <v>1</v>
          </cell>
          <cell r="E18">
            <v>117.35</v>
          </cell>
          <cell r="F18">
            <v>333.52199999999999</v>
          </cell>
        </row>
        <row r="19">
          <cell r="A19" t="str">
            <v>Затраты труда. Ср.разряд 3,5</v>
          </cell>
          <cell r="B19" t="str">
            <v>чел-ч</v>
          </cell>
          <cell r="C19" t="str">
            <v>АВС-1</v>
          </cell>
          <cell r="D19" t="str">
            <v>1</v>
          </cell>
          <cell r="E19">
            <v>118.51</v>
          </cell>
          <cell r="F19">
            <v>6932.1</v>
          </cell>
        </row>
        <row r="20">
          <cell r="A20" t="str">
            <v>Затраты труда. Ср.разряд 3,6</v>
          </cell>
          <cell r="B20" t="str">
            <v>чел-ч</v>
          </cell>
          <cell r="C20" t="str">
            <v>АВС-1</v>
          </cell>
          <cell r="D20" t="str">
            <v>1</v>
          </cell>
          <cell r="E20">
            <v>119.67</v>
          </cell>
          <cell r="F20">
            <v>16152.1</v>
          </cell>
        </row>
        <row r="21">
          <cell r="A21" t="str">
            <v>Затраты труда. Ср.разряд 3,7</v>
          </cell>
          <cell r="B21" t="str">
            <v>чел-ч</v>
          </cell>
          <cell r="C21" t="str">
            <v>АВС-1</v>
          </cell>
          <cell r="D21" t="str">
            <v>1</v>
          </cell>
          <cell r="E21">
            <v>120.84</v>
          </cell>
          <cell r="F21">
            <v>1636.36</v>
          </cell>
        </row>
        <row r="22">
          <cell r="A22" t="str">
            <v>Затраты труда. Ср.разряд 3,8</v>
          </cell>
          <cell r="B22" t="str">
            <v>чел-ч</v>
          </cell>
          <cell r="C22" t="str">
            <v>АВС-1</v>
          </cell>
          <cell r="D22" t="str">
            <v>1</v>
          </cell>
          <cell r="E22">
            <v>122</v>
          </cell>
          <cell r="F22">
            <v>14389.9</v>
          </cell>
        </row>
        <row r="23">
          <cell r="A23" t="str">
            <v>Затраты труда. Ср.разряд 3,9</v>
          </cell>
          <cell r="B23" t="str">
            <v>чел-ч</v>
          </cell>
          <cell r="C23" t="str">
            <v>АВС-1</v>
          </cell>
          <cell r="D23" t="str">
            <v>1</v>
          </cell>
          <cell r="E23">
            <v>123.16</v>
          </cell>
          <cell r="F23">
            <v>100.867</v>
          </cell>
        </row>
        <row r="24">
          <cell r="A24" t="str">
            <v>Затраты труда. Ср.разряд 4,0</v>
          </cell>
          <cell r="B24" t="str">
            <v>чел-ч</v>
          </cell>
          <cell r="C24" t="str">
            <v>АВС-1</v>
          </cell>
          <cell r="D24" t="str">
            <v>1</v>
          </cell>
          <cell r="E24">
            <v>126.1</v>
          </cell>
          <cell r="F24">
            <v>26349.7</v>
          </cell>
        </row>
        <row r="25">
          <cell r="A25" t="str">
            <v>Затраты труда. Ср.разряд 4,1</v>
          </cell>
          <cell r="B25" t="str">
            <v>чел-ч</v>
          </cell>
          <cell r="C25" t="str">
            <v>АВС-1</v>
          </cell>
          <cell r="D25" t="str">
            <v>1</v>
          </cell>
          <cell r="E25">
            <v>127.81</v>
          </cell>
          <cell r="F25">
            <v>12920.4</v>
          </cell>
        </row>
        <row r="26">
          <cell r="A26" t="str">
            <v>Затраты труда. Ср.разряд 4,2</v>
          </cell>
          <cell r="B26" t="str">
            <v>чел-ч</v>
          </cell>
          <cell r="C26" t="str">
            <v>АВС-1</v>
          </cell>
          <cell r="D26" t="str">
            <v>1</v>
          </cell>
          <cell r="E26">
            <v>129.52000000000001</v>
          </cell>
          <cell r="F26">
            <v>437.435</v>
          </cell>
        </row>
        <row r="27">
          <cell r="A27" t="str">
            <v>Затраты труда. Ср.разряд 4,3</v>
          </cell>
          <cell r="B27" t="str">
            <v>чел-ч</v>
          </cell>
          <cell r="C27" t="str">
            <v>АВС-1</v>
          </cell>
          <cell r="D27" t="str">
            <v>1</v>
          </cell>
          <cell r="E27">
            <v>131.22999999999999</v>
          </cell>
          <cell r="F27">
            <v>942.35900000000004</v>
          </cell>
        </row>
        <row r="28">
          <cell r="A28" t="str">
            <v>Затраты труда. Ср.разряд 4,4</v>
          </cell>
          <cell r="B28" t="str">
            <v>чел-ч</v>
          </cell>
          <cell r="C28" t="str">
            <v>АВС-1</v>
          </cell>
          <cell r="D28" t="str">
            <v>1</v>
          </cell>
          <cell r="E28">
            <v>132.94</v>
          </cell>
          <cell r="F28">
            <v>14919.6</v>
          </cell>
        </row>
        <row r="29">
          <cell r="A29" t="str">
            <v>Затраты труда. Ср.разряд 4,5</v>
          </cell>
          <cell r="B29" t="str">
            <v>чел-ч</v>
          </cell>
          <cell r="C29" t="str">
            <v>АВС-1</v>
          </cell>
          <cell r="D29" t="str">
            <v>1</v>
          </cell>
          <cell r="E29">
            <v>134.65</v>
          </cell>
          <cell r="F29">
            <v>2383.2199999999998</v>
          </cell>
        </row>
        <row r="30">
          <cell r="A30" t="str">
            <v>Затраты труда. Ср.разряд 4,6</v>
          </cell>
          <cell r="B30" t="str">
            <v>чел-ч</v>
          </cell>
          <cell r="C30" t="str">
            <v>АВС-1</v>
          </cell>
          <cell r="D30" t="str">
            <v>1</v>
          </cell>
          <cell r="E30">
            <v>136.36000000000001</v>
          </cell>
          <cell r="F30">
            <v>108.13</v>
          </cell>
        </row>
        <row r="31">
          <cell r="A31" t="str">
            <v>Затраты труда. Ср.разряд 4,7</v>
          </cell>
          <cell r="B31" t="str">
            <v>чел-ч</v>
          </cell>
          <cell r="C31" t="str">
            <v>АВС-1</v>
          </cell>
          <cell r="D31" t="str">
            <v>1</v>
          </cell>
          <cell r="E31">
            <v>138.07</v>
          </cell>
          <cell r="F31">
            <v>2493.6799999999998</v>
          </cell>
        </row>
        <row r="32">
          <cell r="A32" t="str">
            <v>Затраты труда. Ср.разряд 4,8</v>
          </cell>
          <cell r="B32" t="str">
            <v>чел-ч</v>
          </cell>
          <cell r="C32" t="str">
            <v>АВС-1</v>
          </cell>
          <cell r="D32" t="str">
            <v>1</v>
          </cell>
          <cell r="E32">
            <v>139.78</v>
          </cell>
          <cell r="F32">
            <v>8173.46</v>
          </cell>
        </row>
        <row r="33">
          <cell r="A33" t="str">
            <v>Затраты труда. Ср.разряд 4,9</v>
          </cell>
          <cell r="B33" t="str">
            <v>чел-ч</v>
          </cell>
          <cell r="C33" t="str">
            <v>АВС-1</v>
          </cell>
          <cell r="D33" t="str">
            <v>1</v>
          </cell>
          <cell r="E33">
            <v>141.49</v>
          </cell>
          <cell r="F33">
            <v>49.241999999999997</v>
          </cell>
        </row>
        <row r="34">
          <cell r="A34" t="str">
            <v>Затраты труда. Ср.разряд 5,0</v>
          </cell>
          <cell r="B34" t="str">
            <v>чел-ч</v>
          </cell>
          <cell r="C34" t="str">
            <v>АВС-1</v>
          </cell>
          <cell r="D34" t="str">
            <v>1</v>
          </cell>
          <cell r="E34">
            <v>145.33000000000001</v>
          </cell>
          <cell r="F34">
            <v>524.21100000000001</v>
          </cell>
        </row>
        <row r="35">
          <cell r="A35" t="str">
            <v>Затраты труда. Ср.разряд 5,3</v>
          </cell>
          <cell r="B35" t="str">
            <v>чел-ч</v>
          </cell>
          <cell r="C35" t="str">
            <v>АВС-1</v>
          </cell>
          <cell r="D35" t="str">
            <v>1</v>
          </cell>
          <cell r="E35">
            <v>151.75</v>
          </cell>
          <cell r="F35">
            <v>203.982</v>
          </cell>
        </row>
        <row r="36">
          <cell r="A36" t="str">
            <v>Затраты труда машинистов</v>
          </cell>
          <cell r="B36" t="str">
            <v>чел-ч</v>
          </cell>
          <cell r="C36" t="str">
            <v>АВС-3</v>
          </cell>
          <cell r="D36" t="str">
            <v>3</v>
          </cell>
          <cell r="E36">
            <v>163.06</v>
          </cell>
          <cell r="F36">
            <v>106366</v>
          </cell>
        </row>
        <row r="37">
          <cell r="A37" t="str">
            <v>Фонд оплаты труда</v>
          </cell>
          <cell r="B37" t="str">
            <v>руб</v>
          </cell>
          <cell r="C37" t="str">
            <v>FOT-P3</v>
          </cell>
          <cell r="E37">
            <v>37409296.840000004</v>
          </cell>
          <cell r="F37">
            <v>273299.62699999998</v>
          </cell>
        </row>
        <row r="38">
          <cell r="A38" t="str">
            <v>Автогрейдеры среднего типа 99 [135]</v>
          </cell>
        </row>
        <row r="39">
          <cell r="A39" t="str">
            <v>кВт [л.с]</v>
          </cell>
          <cell r="B39" t="str">
            <v>маш-ч</v>
          </cell>
          <cell r="C39" t="str">
            <v>АВС-107</v>
          </cell>
          <cell r="D39" t="str">
            <v>-120202</v>
          </cell>
          <cell r="E39">
            <v>1012.2</v>
          </cell>
          <cell r="F39">
            <v>2073.58</v>
          </cell>
        </row>
        <row r="40">
          <cell r="A40" t="str">
            <v>Автогудронаторы 3500 л</v>
          </cell>
          <cell r="B40" t="str">
            <v>маш-ч</v>
          </cell>
          <cell r="C40" t="str">
            <v>АВС-108</v>
          </cell>
          <cell r="D40" t="str">
            <v>-120101</v>
          </cell>
          <cell r="E40">
            <v>186.34</v>
          </cell>
          <cell r="F40">
            <v>2.4480599999999999</v>
          </cell>
        </row>
        <row r="41">
          <cell r="A41" t="str">
            <v>Автогудронаторы 7000 л</v>
          </cell>
          <cell r="B41" t="str">
            <v>маш-ч</v>
          </cell>
          <cell r="C41" t="str">
            <v>АВС-109</v>
          </cell>
          <cell r="D41" t="str">
            <v>-120102</v>
          </cell>
          <cell r="E41">
            <v>186.76</v>
          </cell>
          <cell r="F41">
            <v>0.97384000000000004</v>
          </cell>
        </row>
        <row r="42">
          <cell r="A42" t="str">
            <v>Автопогрузчики: 5т</v>
          </cell>
          <cell r="B42" t="str">
            <v>маш-ч</v>
          </cell>
          <cell r="C42" t="str">
            <v>АВС-112</v>
          </cell>
          <cell r="D42" t="str">
            <v>-030101</v>
          </cell>
          <cell r="E42">
            <v>602.86</v>
          </cell>
          <cell r="F42">
            <v>1640.28</v>
          </cell>
        </row>
        <row r="43">
          <cell r="A43" t="str">
            <v>Агрегаты копровые без дизель-молота</v>
          </cell>
        </row>
        <row r="44">
          <cell r="A44" t="str">
            <v>на базе трактора 80 (108) кВт</v>
          </cell>
        </row>
        <row r="45">
          <cell r="A45" t="str">
            <v>(л.с.)</v>
          </cell>
          <cell r="B45" t="str">
            <v>маш-ч</v>
          </cell>
          <cell r="C45" t="str">
            <v>АВС-122</v>
          </cell>
          <cell r="D45" t="str">
            <v>-140110</v>
          </cell>
          <cell r="E45">
            <v>438.33</v>
          </cell>
          <cell r="F45">
            <v>2536.9899999999998</v>
          </cell>
        </row>
        <row r="46">
          <cell r="A46" t="str">
            <v>Агрегаты сварочные двухпостовые для</v>
          </cell>
        </row>
        <row r="47">
          <cell r="A47" t="str">
            <v>ручной сварки на тракторе 79 кВт</v>
          </cell>
        </row>
        <row r="48">
          <cell r="A48" t="str">
            <v>[108 л. с.]</v>
          </cell>
          <cell r="B48" t="str">
            <v>маш-ч</v>
          </cell>
          <cell r="C48" t="str">
            <v>АВС-126</v>
          </cell>
          <cell r="D48" t="str">
            <v>-150202</v>
          </cell>
          <cell r="E48">
            <v>398.83</v>
          </cell>
          <cell r="F48">
            <v>138.535</v>
          </cell>
        </row>
        <row r="49">
          <cell r="A49" t="str">
            <v>Агрегаты сварочные передвижные с</v>
          </cell>
        </row>
        <row r="50">
          <cell r="A50" t="str">
            <v>номинальным сварочным током 250-400</v>
          </cell>
        </row>
        <row r="51">
          <cell r="A51" t="str">
            <v>а:с бензиновым двигателем</v>
          </cell>
          <cell r="B51" t="str">
            <v>маш-ч</v>
          </cell>
          <cell r="C51" t="str">
            <v>АВС-127</v>
          </cell>
          <cell r="D51" t="str">
            <v>-040201</v>
          </cell>
          <cell r="E51">
            <v>32.14</v>
          </cell>
          <cell r="F51">
            <v>2.5745499999999999</v>
          </cell>
        </row>
        <row r="52">
          <cell r="A52" t="str">
            <v>Агрегаты сварочные передвижные с</v>
          </cell>
        </row>
        <row r="53">
          <cell r="A53" t="str">
            <v>номинальным сварочным током 250-400</v>
          </cell>
        </row>
        <row r="54">
          <cell r="A54" t="str">
            <v>а:с дизельным двигателем</v>
          </cell>
          <cell r="B54" t="str">
            <v>маш-ч</v>
          </cell>
          <cell r="C54" t="str">
            <v>АВС-128</v>
          </cell>
          <cell r="D54" t="str">
            <v>-040202</v>
          </cell>
          <cell r="E54">
            <v>25.42</v>
          </cell>
          <cell r="F54">
            <v>3170.39</v>
          </cell>
        </row>
        <row r="55">
          <cell r="A55" t="str">
            <v>Аппарат пескоструйный</v>
          </cell>
          <cell r="B55" t="str">
            <v>маш-ч</v>
          </cell>
          <cell r="C55" t="str">
            <v>АВС-153</v>
          </cell>
          <cell r="D55" t="str">
            <v>-331411</v>
          </cell>
          <cell r="E55">
            <v>7.43</v>
          </cell>
          <cell r="F55">
            <v>848.67700000000002</v>
          </cell>
        </row>
        <row r="56">
          <cell r="A56" t="str">
            <v>Бульдозеры при работе на других</v>
          </cell>
        </row>
        <row r="57">
          <cell r="A57" t="str">
            <v>видах строительства (кроме</v>
          </cell>
        </row>
        <row r="58">
          <cell r="A58" t="str">
            <v>водохозяйственного) 59 [80] кВт</v>
          </cell>
        </row>
        <row r="59">
          <cell r="A59" t="str">
            <v>[л.с]</v>
          </cell>
          <cell r="B59" t="str">
            <v>маш-ч</v>
          </cell>
          <cell r="C59" t="str">
            <v>АВС-257</v>
          </cell>
          <cell r="D59" t="str">
            <v>-070148</v>
          </cell>
          <cell r="E59">
            <v>447.68</v>
          </cell>
          <cell r="F59">
            <v>13.6347</v>
          </cell>
        </row>
        <row r="60">
          <cell r="A60" t="str">
            <v>Бульдозеры при работе на других</v>
          </cell>
        </row>
        <row r="61">
          <cell r="A61" t="str">
            <v>видах строительства (кроме</v>
          </cell>
        </row>
        <row r="62">
          <cell r="A62" t="str">
            <v>водохозяйственного) 79 [108] кВт</v>
          </cell>
        </row>
        <row r="63">
          <cell r="A63" t="str">
            <v>[л.с]</v>
          </cell>
          <cell r="B63" t="str">
            <v>маш-ч</v>
          </cell>
          <cell r="C63" t="str">
            <v>АВС-258</v>
          </cell>
          <cell r="D63" t="str">
            <v>-070149</v>
          </cell>
          <cell r="E63">
            <v>484.59</v>
          </cell>
          <cell r="F63">
            <v>7116.33</v>
          </cell>
        </row>
        <row r="64">
          <cell r="A64" t="str">
            <v>Бульдозеры при работе на других</v>
          </cell>
        </row>
        <row r="65">
          <cell r="A65" t="str">
            <v>видах строительства (кроме</v>
          </cell>
        </row>
        <row r="66">
          <cell r="A66" t="str">
            <v>водохозяйственного) 96 [130] кВт</v>
          </cell>
        </row>
        <row r="67">
          <cell r="A67" t="str">
            <v>[л.с]</v>
          </cell>
          <cell r="B67" t="str">
            <v>маш-ч</v>
          </cell>
          <cell r="C67" t="str">
            <v>АВС-259</v>
          </cell>
          <cell r="D67" t="str">
            <v>-070150</v>
          </cell>
          <cell r="E67">
            <v>611.54999999999995</v>
          </cell>
          <cell r="F67">
            <v>868.53599999999994</v>
          </cell>
        </row>
        <row r="68">
          <cell r="A68" t="str">
            <v>Бульдозеры при работе на других</v>
          </cell>
        </row>
        <row r="69">
          <cell r="A69" t="str">
            <v>видах строительства (кроме</v>
          </cell>
        </row>
        <row r="70">
          <cell r="A70" t="str">
            <v>водохозяйственного) 132 [180] кВт</v>
          </cell>
        </row>
        <row r="71">
          <cell r="A71" t="str">
            <v>[л.с]</v>
          </cell>
          <cell r="B71" t="str">
            <v>маш-ч</v>
          </cell>
          <cell r="C71" t="str">
            <v>АВС-262</v>
          </cell>
          <cell r="D71" t="str">
            <v>-070153</v>
          </cell>
          <cell r="E71">
            <v>767.3</v>
          </cell>
          <cell r="F71">
            <v>1.1666000000000001</v>
          </cell>
        </row>
        <row r="72">
          <cell r="A72" t="str">
            <v>Бульдозеры при работе на сооружении</v>
          </cell>
        </row>
        <row r="73">
          <cell r="A73" t="str">
            <v>магистральных трубопроводов: 96</v>
          </cell>
        </row>
        <row r="74">
          <cell r="A74" t="str">
            <v>[130] кВт [л.с]</v>
          </cell>
          <cell r="B74" t="str">
            <v>маш-ч</v>
          </cell>
          <cell r="C74" t="str">
            <v>АВС-270</v>
          </cell>
          <cell r="D74" t="str">
            <v>-070117</v>
          </cell>
          <cell r="E74">
            <v>591.32000000000005</v>
          </cell>
          <cell r="F74">
            <v>3.0859999999999999</v>
          </cell>
        </row>
        <row r="75">
          <cell r="A75" t="str">
            <v>Вагонетки неопрокидные вместимостью</v>
          </cell>
        </row>
        <row r="76">
          <cell r="A76" t="str">
            <v>1,4 м3</v>
          </cell>
          <cell r="B76" t="str">
            <v>маш-ч</v>
          </cell>
          <cell r="C76" t="str">
            <v>АВС-351</v>
          </cell>
          <cell r="D76" t="str">
            <v>-251702</v>
          </cell>
          <cell r="E76">
            <v>0.94</v>
          </cell>
          <cell r="F76">
            <v>3.1349999999999998</v>
          </cell>
        </row>
        <row r="77">
          <cell r="A77" t="str">
            <v>Вибропогружатели низкочастотные для</v>
          </cell>
        </row>
        <row r="78">
          <cell r="A78" t="str">
            <v>погружения свай-оболочек</v>
          </cell>
          <cell r="B78" t="str">
            <v>маш-ч</v>
          </cell>
          <cell r="C78" t="str">
            <v>АВС-368</v>
          </cell>
          <cell r="D78" t="str">
            <v>-140411</v>
          </cell>
          <cell r="E78">
            <v>239.71</v>
          </cell>
          <cell r="F78">
            <v>45.475700000000003</v>
          </cell>
        </row>
        <row r="79">
          <cell r="A79" t="str">
            <v>Выпрямители сварочные многопостовые</v>
          </cell>
        </row>
        <row r="80">
          <cell r="A80" t="str">
            <v>с количеством постов до 30</v>
          </cell>
          <cell r="B80" t="str">
            <v>маш-ч</v>
          </cell>
          <cell r="C80" t="str">
            <v>АВС-375</v>
          </cell>
          <cell r="D80" t="str">
            <v>-040801</v>
          </cell>
          <cell r="E80">
            <v>111.01</v>
          </cell>
          <cell r="F80">
            <v>6.9611700000000001</v>
          </cell>
        </row>
        <row r="81">
          <cell r="A81" t="str">
            <v>Глиномешалки, 4 м3</v>
          </cell>
          <cell r="B81" t="str">
            <v>маш-ч</v>
          </cell>
          <cell r="C81" t="str">
            <v>АВС-454</v>
          </cell>
          <cell r="D81" t="str">
            <v>-110501</v>
          </cell>
          <cell r="E81">
            <v>23.25</v>
          </cell>
          <cell r="F81">
            <v>4283.42</v>
          </cell>
        </row>
        <row r="82">
          <cell r="A82" t="str">
            <v>Гудронаторы ручные</v>
          </cell>
          <cell r="B82" t="str">
            <v>маш-ч</v>
          </cell>
          <cell r="C82" t="str">
            <v>АВС-464</v>
          </cell>
          <cell r="D82" t="str">
            <v>-120500</v>
          </cell>
          <cell r="E82">
            <v>0.95</v>
          </cell>
          <cell r="F82">
            <v>0.71399999999999997</v>
          </cell>
        </row>
        <row r="83">
          <cell r="A83" t="str">
            <v>Автосамосвал КРАЗ 256</v>
          </cell>
          <cell r="B83" t="str">
            <v>маш-ч</v>
          </cell>
          <cell r="C83" t="str">
            <v>АВС-470</v>
          </cell>
          <cell r="E83">
            <v>473.05</v>
          </cell>
          <cell r="F83">
            <v>2.3834</v>
          </cell>
        </row>
        <row r="84">
          <cell r="A84" t="str">
            <v>Дизель-молоты 1,25 т</v>
          </cell>
          <cell r="B84" t="str">
            <v>маш-ч</v>
          </cell>
          <cell r="C84" t="str">
            <v>АВС-504</v>
          </cell>
          <cell r="D84" t="str">
            <v>-140502</v>
          </cell>
          <cell r="E84">
            <v>70.5</v>
          </cell>
          <cell r="F84">
            <v>2536.9899999999998</v>
          </cell>
        </row>
        <row r="85">
          <cell r="A85" t="str">
            <v>Домкраты гидравлические</v>
          </cell>
        </row>
        <row r="86">
          <cell r="A86" t="str">
            <v>грузоподьемностью: до 100 т</v>
          </cell>
          <cell r="B86" t="str">
            <v>маш-ч</v>
          </cell>
          <cell r="C86" t="str">
            <v>АВС-514</v>
          </cell>
          <cell r="D86" t="str">
            <v>-030204</v>
          </cell>
          <cell r="E86">
            <v>1.61</v>
          </cell>
          <cell r="F86">
            <v>163.99199999999999</v>
          </cell>
        </row>
        <row r="87">
          <cell r="A87" t="str">
            <v>Дрели электрические</v>
          </cell>
          <cell r="B87" t="str">
            <v>маш-ч</v>
          </cell>
          <cell r="C87" t="str">
            <v>АВС-521</v>
          </cell>
          <cell r="D87" t="str">
            <v>-330206</v>
          </cell>
          <cell r="E87">
            <v>2.04</v>
          </cell>
          <cell r="F87">
            <v>462.69600000000003</v>
          </cell>
        </row>
        <row r="88">
          <cell r="A88" t="str">
            <v>Заливщики швов на базе автомобиля</v>
          </cell>
          <cell r="B88" t="str">
            <v>маш-ч</v>
          </cell>
          <cell r="C88" t="str">
            <v>АВС-551</v>
          </cell>
          <cell r="D88" t="str">
            <v>-120600</v>
          </cell>
          <cell r="E88">
            <v>234.63</v>
          </cell>
          <cell r="F88">
            <v>2131.17</v>
          </cell>
        </row>
        <row r="89">
          <cell r="A89" t="str">
            <v>Заводы бетонные инвентарные 7,5</v>
          </cell>
        </row>
        <row r="90">
          <cell r="A90" t="str">
            <v>м3/ч, на строительстве мостов и</v>
          </cell>
        </row>
        <row r="91">
          <cell r="A91" t="str">
            <v>труб</v>
          </cell>
          <cell r="B91" t="str">
            <v>маш-ч</v>
          </cell>
          <cell r="C91" t="str">
            <v>АВС-570</v>
          </cell>
          <cell r="D91" t="str">
            <v>-111605</v>
          </cell>
          <cell r="E91">
            <v>1301.6600000000001</v>
          </cell>
          <cell r="F91">
            <v>0.35727999999999999</v>
          </cell>
        </row>
        <row r="92">
          <cell r="A92" t="str">
            <v>Катки дорожные прицепные на</v>
          </cell>
        </row>
        <row r="93">
          <cell r="A93" t="str">
            <v>пневмоколесном ходу, 25т</v>
          </cell>
          <cell r="B93" t="str">
            <v>маш-ч</v>
          </cell>
          <cell r="C93" t="str">
            <v>АВС-618</v>
          </cell>
          <cell r="D93" t="str">
            <v>-120711</v>
          </cell>
          <cell r="E93">
            <v>46.49</v>
          </cell>
          <cell r="F93">
            <v>2633.29</v>
          </cell>
        </row>
        <row r="94">
          <cell r="A94" t="str">
            <v>Катки дорожные самоходные гладкие 5</v>
          </cell>
        </row>
        <row r="95">
          <cell r="A95" t="str">
            <v>т</v>
          </cell>
          <cell r="B95" t="str">
            <v>маш-ч</v>
          </cell>
          <cell r="C95" t="str">
            <v>АВС-620</v>
          </cell>
          <cell r="D95" t="str">
            <v>-153101</v>
          </cell>
          <cell r="E95">
            <v>111.64</v>
          </cell>
          <cell r="F95">
            <v>0.23710000000000001</v>
          </cell>
        </row>
        <row r="96">
          <cell r="A96" t="str">
            <v>Катки дорожные самоходные гладкие 8</v>
          </cell>
        </row>
        <row r="97">
          <cell r="A97" t="str">
            <v>т</v>
          </cell>
          <cell r="B97" t="str">
            <v>маш-ч</v>
          </cell>
          <cell r="C97" t="str">
            <v>АВС-621</v>
          </cell>
          <cell r="D97" t="str">
            <v>-120906</v>
          </cell>
          <cell r="E97">
            <v>89.99</v>
          </cell>
          <cell r="F97">
            <v>0.56259000000000003</v>
          </cell>
        </row>
        <row r="98">
          <cell r="A98" t="str">
            <v>Катки дорожные самоходные гладкие 13</v>
          </cell>
        </row>
        <row r="99">
          <cell r="A99" t="str">
            <v>т</v>
          </cell>
          <cell r="B99" t="str">
            <v>маш-ч</v>
          </cell>
          <cell r="C99" t="str">
            <v>АВС-623</v>
          </cell>
          <cell r="D99" t="str">
            <v>-120907</v>
          </cell>
          <cell r="E99">
            <v>1039.3</v>
          </cell>
          <cell r="F99">
            <v>2.6846399999999999</v>
          </cell>
        </row>
        <row r="100">
          <cell r="A100" t="str">
            <v>Катки дорожные самоходные на</v>
          </cell>
        </row>
        <row r="101">
          <cell r="A101" t="str">
            <v>пневмоколесном ходу 16 т</v>
          </cell>
          <cell r="B101" t="str">
            <v>маш-ч</v>
          </cell>
          <cell r="C101" t="str">
            <v>АВС-625</v>
          </cell>
          <cell r="D101" t="str">
            <v>-120910</v>
          </cell>
          <cell r="E101">
            <v>1043.1600000000001</v>
          </cell>
          <cell r="F101">
            <v>57.706000000000003</v>
          </cell>
        </row>
        <row r="102">
          <cell r="A102" t="str">
            <v>Катки дорожные самоходные на</v>
          </cell>
        </row>
        <row r="103">
          <cell r="A103" t="str">
            <v>пневмоколесном ходу 30 т</v>
          </cell>
          <cell r="B103" t="str">
            <v>маш-ч</v>
          </cell>
          <cell r="C103" t="str">
            <v>АВС-626</v>
          </cell>
          <cell r="D103" t="str">
            <v>-120911</v>
          </cell>
          <cell r="E103">
            <v>1118</v>
          </cell>
          <cell r="F103">
            <v>2530.29</v>
          </cell>
        </row>
        <row r="104">
          <cell r="A104" t="str">
            <v>Компрессоры передвижные с двигателем</v>
          </cell>
        </row>
        <row r="105">
          <cell r="A105" t="str">
            <v>внутреннего сгорания давлением до</v>
          </cell>
        </row>
        <row r="106">
          <cell r="A106" t="str">
            <v>686 кпа (7 ат) 2,2 м3/мин</v>
          </cell>
          <cell r="B106" t="str">
            <v>маш-ч</v>
          </cell>
          <cell r="C106" t="str">
            <v>АВС-659</v>
          </cell>
          <cell r="D106" t="str">
            <v>-050101</v>
          </cell>
          <cell r="E106">
            <v>84.37</v>
          </cell>
          <cell r="F106">
            <v>22.257300000000001</v>
          </cell>
        </row>
        <row r="107">
          <cell r="A107" t="str">
            <v>Компрессоры передвижные с двигателем</v>
          </cell>
        </row>
        <row r="108">
          <cell r="A108" t="str">
            <v>внутреннего сгорания давлением до</v>
          </cell>
        </row>
        <row r="109">
          <cell r="A109" t="str">
            <v>686 кпа (7 ат) 5,0 м3/мин</v>
          </cell>
          <cell r="B109" t="str">
            <v>маш-ч</v>
          </cell>
          <cell r="C109" t="str">
            <v>АВС-660</v>
          </cell>
          <cell r="D109" t="str">
            <v>-050102</v>
          </cell>
          <cell r="E109">
            <v>86.41</v>
          </cell>
          <cell r="F109">
            <v>955.60199999999998</v>
          </cell>
        </row>
        <row r="110">
          <cell r="A110" t="str">
            <v>Краны козловые при работе на монтаже</v>
          </cell>
        </row>
        <row r="111">
          <cell r="A111" t="str">
            <v>технологического оборудования 32 т</v>
          </cell>
          <cell r="B111" t="str">
            <v>маш-ч</v>
          </cell>
          <cell r="C111" t="str">
            <v>АВС-715</v>
          </cell>
          <cell r="D111" t="str">
            <v>-020403</v>
          </cell>
          <cell r="E111">
            <v>379.77</v>
          </cell>
          <cell r="F111">
            <v>52.080800000000004</v>
          </cell>
        </row>
        <row r="112">
          <cell r="A112" t="str">
            <v>Краны на автомобильном ходу при</v>
          </cell>
        </row>
        <row r="113">
          <cell r="A113" t="str">
            <v>работе на других видах</v>
          </cell>
        </row>
        <row r="114">
          <cell r="A114" t="str">
            <v>строительства 6,3т</v>
          </cell>
          <cell r="B114" t="str">
            <v>маш-ч</v>
          </cell>
          <cell r="C114" t="str">
            <v>АВС-761</v>
          </cell>
          <cell r="D114" t="str">
            <v>021140</v>
          </cell>
          <cell r="E114">
            <v>189.98</v>
          </cell>
          <cell r="F114">
            <v>41.985300000000002</v>
          </cell>
        </row>
        <row r="115">
          <cell r="A115" t="str">
            <v>Краны на автомобильном ходу при</v>
          </cell>
        </row>
        <row r="116">
          <cell r="A116" t="str">
            <v>работе на других видах</v>
          </cell>
        </row>
        <row r="117">
          <cell r="A117" t="str">
            <v>строительства 10 т</v>
          </cell>
          <cell r="B117" t="str">
            <v>маш-ч</v>
          </cell>
          <cell r="C117" t="str">
            <v>АВС-762</v>
          </cell>
          <cell r="D117" t="str">
            <v>-021141</v>
          </cell>
          <cell r="E117">
            <v>233.22</v>
          </cell>
          <cell r="F117">
            <v>1411.59</v>
          </cell>
        </row>
        <row r="118">
          <cell r="A118" t="str">
            <v>Краны на автомобильном ходу при</v>
          </cell>
        </row>
        <row r="119">
          <cell r="A119" t="str">
            <v>работе на других видах</v>
          </cell>
        </row>
        <row r="120">
          <cell r="A120" t="str">
            <v>строительства 16 т</v>
          </cell>
          <cell r="B120" t="str">
            <v>маш-ч</v>
          </cell>
          <cell r="C120" t="str">
            <v>АВС-764</v>
          </cell>
          <cell r="D120" t="str">
            <v>-021143</v>
          </cell>
          <cell r="E120">
            <v>403.5</v>
          </cell>
          <cell r="F120">
            <v>22.870799999999999</v>
          </cell>
        </row>
        <row r="121">
          <cell r="A121" t="str">
            <v>Краны на автомобильном ходу при</v>
          </cell>
        </row>
        <row r="122">
          <cell r="A122" t="str">
            <v>работе на монтаже технологического</v>
          </cell>
        </row>
        <row r="123">
          <cell r="A123" t="str">
            <v>оборудования 10 т</v>
          </cell>
          <cell r="B123" t="str">
            <v>маш-ч</v>
          </cell>
          <cell r="C123" t="str">
            <v>АВС-766</v>
          </cell>
          <cell r="D123" t="str">
            <v>-021102</v>
          </cell>
          <cell r="E123">
            <v>388.72</v>
          </cell>
          <cell r="F123">
            <v>0.34</v>
          </cell>
        </row>
        <row r="124">
          <cell r="A124" t="str">
            <v>Краны на автомобильном ходу при</v>
          </cell>
        </row>
        <row r="125">
          <cell r="A125" t="str">
            <v>работе на монтаже технологического</v>
          </cell>
        </row>
        <row r="126">
          <cell r="A126" t="str">
            <v>оборудования 16 т</v>
          </cell>
          <cell r="B126" t="str">
            <v>маш-ч</v>
          </cell>
          <cell r="C126" t="str">
            <v>АВС-768</v>
          </cell>
          <cell r="D126" t="str">
            <v>-021104</v>
          </cell>
          <cell r="E126">
            <v>781.78</v>
          </cell>
          <cell r="F126">
            <v>64.698599999999999</v>
          </cell>
        </row>
        <row r="127">
          <cell r="A127" t="str">
            <v>Краны на автомобильном ходу 10 т</v>
          </cell>
          <cell r="B127" t="str">
            <v>маш-ч</v>
          </cell>
          <cell r="C127" t="str">
            <v>АВС-775</v>
          </cell>
          <cell r="D127" t="str">
            <v>-161001</v>
          </cell>
          <cell r="E127">
            <v>252.11</v>
          </cell>
          <cell r="F127">
            <v>37.524799999999999</v>
          </cell>
        </row>
        <row r="128">
          <cell r="A128" t="str">
            <v>Краны на автомобильном ходу 16 т</v>
          </cell>
          <cell r="B128" t="str">
            <v>маш-ч</v>
          </cell>
          <cell r="C128" t="str">
            <v>АВС-776</v>
          </cell>
          <cell r="D128" t="str">
            <v>-161002</v>
          </cell>
          <cell r="E128">
            <v>335.14</v>
          </cell>
          <cell r="F128">
            <v>26.495699999999999</v>
          </cell>
        </row>
        <row r="129">
          <cell r="A129" t="str">
            <v>Краны на гусеничном ходу при работе</v>
          </cell>
        </row>
        <row r="130">
          <cell r="A130" t="str">
            <v>на других видах строительства до 16</v>
          </cell>
        </row>
        <row r="131">
          <cell r="A131" t="str">
            <v>т</v>
          </cell>
          <cell r="B131" t="str">
            <v>маш-ч</v>
          </cell>
          <cell r="C131" t="str">
            <v>АВС-783</v>
          </cell>
          <cell r="D131" t="str">
            <v>-021243</v>
          </cell>
          <cell r="E131">
            <v>880.28</v>
          </cell>
          <cell r="F131">
            <v>4165.45</v>
          </cell>
        </row>
        <row r="132">
          <cell r="A132" t="str">
            <v>Краны на гусеничном ходу при работе</v>
          </cell>
        </row>
        <row r="133">
          <cell r="A133" t="str">
            <v>на других видах строительства 100 т</v>
          </cell>
          <cell r="B133" t="str">
            <v>маш-ч</v>
          </cell>
          <cell r="C133" t="str">
            <v>АВС-784</v>
          </cell>
          <cell r="D133" t="str">
            <v>-021247</v>
          </cell>
          <cell r="E133">
            <v>1949.28</v>
          </cell>
          <cell r="F133">
            <v>7.6516000000000002</v>
          </cell>
        </row>
        <row r="134">
          <cell r="A134" t="str">
            <v>Краны на гусеничном ходу при работе</v>
          </cell>
        </row>
        <row r="135">
          <cell r="A135" t="str">
            <v>на других видах строительства 25 т</v>
          </cell>
          <cell r="B135" t="str">
            <v>маш-ч</v>
          </cell>
          <cell r="C135" t="str">
            <v>АВС-786</v>
          </cell>
          <cell r="D135" t="str">
            <v>-021244</v>
          </cell>
          <cell r="E135">
            <v>1222.48</v>
          </cell>
          <cell r="F135">
            <v>191.88800000000001</v>
          </cell>
        </row>
        <row r="136">
          <cell r="A136" t="str">
            <v>Краны на гусеничном ходу при работе</v>
          </cell>
        </row>
        <row r="137">
          <cell r="A137" t="str">
            <v>на других видах строительства 40 т</v>
          </cell>
          <cell r="B137" t="str">
            <v>маш-ч</v>
          </cell>
          <cell r="C137" t="str">
            <v>АВС-787</v>
          </cell>
          <cell r="D137" t="str">
            <v>-021245</v>
          </cell>
          <cell r="E137">
            <v>1155.58</v>
          </cell>
          <cell r="F137">
            <v>96.759699999999995</v>
          </cell>
        </row>
        <row r="138">
          <cell r="A138" t="str">
            <v>Краны на гусеничном ходу при работе</v>
          </cell>
        </row>
        <row r="139">
          <cell r="A139" t="str">
            <v>на других видах строительства 50-63</v>
          </cell>
        </row>
        <row r="140">
          <cell r="A140" t="str">
            <v>т</v>
          </cell>
          <cell r="B140" t="str">
            <v>маш-ч</v>
          </cell>
          <cell r="C140" t="str">
            <v>АВС-788</v>
          </cell>
          <cell r="D140" t="str">
            <v>-021246</v>
          </cell>
          <cell r="E140">
            <v>1267.6400000000001</v>
          </cell>
          <cell r="F140">
            <v>123.066</v>
          </cell>
        </row>
        <row r="141">
          <cell r="A141" t="str">
            <v>Краны на гусеничном ходу при работе</v>
          </cell>
        </row>
        <row r="142">
          <cell r="A142" t="str">
            <v>на монтаже технологического</v>
          </cell>
        </row>
        <row r="143">
          <cell r="A143" t="str">
            <v>оборудования 25 т</v>
          </cell>
          <cell r="B143" t="str">
            <v>маш-ч</v>
          </cell>
          <cell r="C143" t="str">
            <v>АВС-790</v>
          </cell>
          <cell r="D143" t="str">
            <v>-021202</v>
          </cell>
          <cell r="E143">
            <v>1011.33</v>
          </cell>
          <cell r="F143">
            <v>205.262</v>
          </cell>
        </row>
        <row r="144">
          <cell r="A144" t="str">
            <v>Краны на железнодорожном ходу 25 т</v>
          </cell>
          <cell r="B144" t="str">
            <v>маш-ч</v>
          </cell>
          <cell r="C144" t="str">
            <v>АВС-799</v>
          </cell>
          <cell r="D144" t="str">
            <v>-021313</v>
          </cell>
          <cell r="E144">
            <v>305.02999999999997</v>
          </cell>
          <cell r="F144">
            <v>0.16</v>
          </cell>
        </row>
        <row r="145">
          <cell r="A145" t="str">
            <v>Краны-трубоукладчики для труб</v>
          </cell>
        </row>
        <row r="146">
          <cell r="A146" t="str">
            <v>диаметром [грузоподьемностью] до</v>
          </cell>
        </row>
        <row r="147">
          <cell r="A147" t="str">
            <v>400 мм [6,3 т]</v>
          </cell>
          <cell r="B147" t="str">
            <v>маш-ч</v>
          </cell>
          <cell r="C147" t="str">
            <v>АВС-846</v>
          </cell>
          <cell r="D147" t="str">
            <v>-150701</v>
          </cell>
          <cell r="E147">
            <v>537.26</v>
          </cell>
          <cell r="F147">
            <v>53.293999999999997</v>
          </cell>
        </row>
        <row r="148">
          <cell r="A148" t="str">
            <v>Комплекты для бурения скважин под</v>
          </cell>
        </row>
        <row r="149">
          <cell r="A149" t="str">
            <v>буронабивные сваи глубиной до 50 м</v>
          </cell>
        </row>
        <row r="150">
          <cell r="A150" t="str">
            <v>роторного бурения</v>
          </cell>
          <cell r="B150" t="str">
            <v>маш-ч</v>
          </cell>
          <cell r="C150" t="str">
            <v>АВС-865</v>
          </cell>
          <cell r="D150" t="str">
            <v>-140512</v>
          </cell>
          <cell r="E150">
            <v>228.31</v>
          </cell>
          <cell r="F150">
            <v>2642.62</v>
          </cell>
        </row>
        <row r="151">
          <cell r="A151" t="str">
            <v>Лаборатории для контроля сварных</v>
          </cell>
        </row>
        <row r="152">
          <cell r="A152" t="str">
            <v>соединений полустационарные</v>
          </cell>
          <cell r="B152" t="str">
            <v>маш-ч</v>
          </cell>
          <cell r="C152" t="str">
            <v>АВС-951</v>
          </cell>
          <cell r="D152" t="str">
            <v>-150801</v>
          </cell>
          <cell r="E152">
            <v>169.39</v>
          </cell>
          <cell r="F152">
            <v>0.84472999999999998</v>
          </cell>
        </row>
        <row r="153">
          <cell r="A153" t="str">
            <v>Лебедки электрические, тяговым</v>
          </cell>
        </row>
        <row r="154">
          <cell r="A154" t="str">
            <v>усилием: до 5,79 (0,59) кН (т)</v>
          </cell>
          <cell r="B154" t="str">
            <v>маш-ч</v>
          </cell>
          <cell r="C154" t="str">
            <v>АВС-975</v>
          </cell>
          <cell r="D154" t="str">
            <v>-030401</v>
          </cell>
          <cell r="E154">
            <v>3.96</v>
          </cell>
          <cell r="F154">
            <v>198.422</v>
          </cell>
        </row>
        <row r="155">
          <cell r="A155" t="str">
            <v>Лебедки электрические, тяговым</v>
          </cell>
        </row>
        <row r="156">
          <cell r="A156" t="str">
            <v>усилием: до 12,26 (1,25) кН (т)</v>
          </cell>
          <cell r="B156" t="str">
            <v>маш-ч</v>
          </cell>
          <cell r="C156" t="str">
            <v>АВС-976</v>
          </cell>
          <cell r="D156" t="str">
            <v>-030402</v>
          </cell>
          <cell r="E156">
            <v>5.94</v>
          </cell>
          <cell r="F156">
            <v>296.06299999999999</v>
          </cell>
        </row>
        <row r="157">
          <cell r="A157" t="str">
            <v>Лебедки электрические, тяговым</v>
          </cell>
        </row>
        <row r="158">
          <cell r="A158" t="str">
            <v>усилием: 19,62(2) кН (т)</v>
          </cell>
          <cell r="B158" t="str">
            <v>маш-ч</v>
          </cell>
          <cell r="C158" t="str">
            <v>АВС-977</v>
          </cell>
          <cell r="D158" t="str">
            <v>-030403</v>
          </cell>
          <cell r="E158">
            <v>11.59</v>
          </cell>
          <cell r="F158">
            <v>4080.33</v>
          </cell>
        </row>
        <row r="159">
          <cell r="A159" t="str">
            <v>Лебедки электрические, тяговым</v>
          </cell>
        </row>
        <row r="160">
          <cell r="A160" t="str">
            <v>усилием: до 31,39 (3,2) кН (т)</v>
          </cell>
          <cell r="B160" t="str">
            <v>маш-ч</v>
          </cell>
          <cell r="C160" t="str">
            <v>АВС-978</v>
          </cell>
          <cell r="D160" t="str">
            <v>-030404</v>
          </cell>
          <cell r="E160">
            <v>15.83</v>
          </cell>
          <cell r="F160">
            <v>46.153500000000001</v>
          </cell>
        </row>
        <row r="161">
          <cell r="A161" t="str">
            <v>Лебедки электрические, тяговым</v>
          </cell>
        </row>
        <row r="162">
          <cell r="A162" t="str">
            <v>усилием: 78,48 (8) кН (т)</v>
          </cell>
          <cell r="B162" t="str">
            <v>маш-ч</v>
          </cell>
          <cell r="C162" t="str">
            <v>АВС-980</v>
          </cell>
          <cell r="D162" t="str">
            <v>-030501</v>
          </cell>
          <cell r="E162">
            <v>14.98</v>
          </cell>
          <cell r="F162">
            <v>1.90134</v>
          </cell>
        </row>
        <row r="163">
          <cell r="A163" t="str">
            <v>Машины бетоноукладочного комплекта</v>
          </cell>
        </row>
        <row r="164">
          <cell r="A164" t="str">
            <v>на рельсформах профилировщик</v>
          </cell>
        </row>
        <row r="165">
          <cell r="A165" t="str">
            <v>оснований</v>
          </cell>
          <cell r="B165" t="str">
            <v>маш-ч</v>
          </cell>
          <cell r="C165" t="str">
            <v>АВС-1064</v>
          </cell>
          <cell r="D165" t="str">
            <v>-121102</v>
          </cell>
          <cell r="E165">
            <v>134.55000000000001</v>
          </cell>
          <cell r="F165">
            <v>0.49297999999999997</v>
          </cell>
        </row>
        <row r="166">
          <cell r="A166" t="str">
            <v>Машины бетоноукладочного комплекта</v>
          </cell>
        </row>
        <row r="167">
          <cell r="A167" t="str">
            <v>на рельсформах машины для отделки</v>
          </cell>
        </row>
        <row r="168">
          <cell r="A168" t="str">
            <v>цементобетонных покрытий</v>
          </cell>
          <cell r="B168" t="str">
            <v>маш-ч</v>
          </cell>
          <cell r="C168" t="str">
            <v>АВС-1065</v>
          </cell>
          <cell r="D168" t="str">
            <v>-121101</v>
          </cell>
          <cell r="E168">
            <v>202.87</v>
          </cell>
          <cell r="F168">
            <v>1.3480000000000001E-2</v>
          </cell>
        </row>
        <row r="169">
          <cell r="A169" t="str">
            <v>Машины бетоноукладочного комплекта</v>
          </cell>
        </row>
        <row r="170">
          <cell r="A170" t="str">
            <v>на рельсформах распределитель</v>
          </cell>
        </row>
        <row r="171">
          <cell r="A171" t="str">
            <v>цементобетона</v>
          </cell>
          <cell r="B171" t="str">
            <v>маш-ч</v>
          </cell>
          <cell r="C171" t="str">
            <v>АВС-1067</v>
          </cell>
          <cell r="D171" t="str">
            <v>-121103</v>
          </cell>
          <cell r="E171">
            <v>136.88999999999999</v>
          </cell>
          <cell r="F171">
            <v>1.3480000000000001E-2</v>
          </cell>
        </row>
        <row r="172">
          <cell r="A172" t="str">
            <v>Машины бурильнокрановые на тракторе</v>
          </cell>
        </row>
        <row r="173">
          <cell r="A173" t="str">
            <v>66[90] кВт[л.с] глубиной бурения 1,</v>
          </cell>
        </row>
        <row r="174">
          <cell r="A174" t="str">
            <v>5-3 м</v>
          </cell>
          <cell r="B174" t="str">
            <v>маш-ч</v>
          </cell>
          <cell r="C174" t="str">
            <v>АВС-1068</v>
          </cell>
          <cell r="D174" t="str">
            <v>-160401</v>
          </cell>
          <cell r="E174">
            <v>174.65</v>
          </cell>
          <cell r="F174">
            <v>18.016200000000001</v>
          </cell>
        </row>
        <row r="175">
          <cell r="A175" t="str">
            <v>Машины бурильные на тракторе 85</v>
          </cell>
        </row>
        <row r="176">
          <cell r="A176" t="str">
            <v>[115] кВт[л.с] глубиной бурения 3,5</v>
          </cell>
        </row>
        <row r="177">
          <cell r="A177" t="str">
            <v>м</v>
          </cell>
          <cell r="B177" t="str">
            <v>маш-ч</v>
          </cell>
          <cell r="C177" t="str">
            <v>АВС-1069</v>
          </cell>
          <cell r="D177" t="str">
            <v>-160501</v>
          </cell>
          <cell r="E177">
            <v>313.75</v>
          </cell>
          <cell r="F177">
            <v>13.398</v>
          </cell>
        </row>
        <row r="178">
          <cell r="A178" t="str">
            <v>Машины для нанесения</v>
          </cell>
        </row>
        <row r="179">
          <cell r="A179" t="str">
            <v>пленкообразующих материалов</v>
          </cell>
          <cell r="B179" t="str">
            <v>маш-ч</v>
          </cell>
          <cell r="C179" t="str">
            <v>АВС-1085</v>
          </cell>
          <cell r="D179" t="str">
            <v>-121306</v>
          </cell>
          <cell r="E179">
            <v>358.05</v>
          </cell>
          <cell r="F179">
            <v>43.310200000000002</v>
          </cell>
        </row>
        <row r="180">
          <cell r="A180" t="str">
            <v>Машины для очистки и изоляции</v>
          </cell>
        </row>
        <row r="181">
          <cell r="A181" t="str">
            <v>полимерными лентами труб диаметрами</v>
          </cell>
        </row>
        <row r="182">
          <cell r="A182" t="str">
            <v>600-800 мм</v>
          </cell>
          <cell r="B182" t="str">
            <v>маш-ч</v>
          </cell>
          <cell r="C182" t="str">
            <v>АВС-1092</v>
          </cell>
          <cell r="D182" t="str">
            <v>-151203</v>
          </cell>
          <cell r="E182">
            <v>770.08</v>
          </cell>
          <cell r="F182">
            <v>2.7300000000000001E-2</v>
          </cell>
        </row>
        <row r="183">
          <cell r="A183" t="str">
            <v>Машины для укрепления откосов</v>
          </cell>
        </row>
        <row r="184">
          <cell r="A184" t="str">
            <v>земляного полотна гидропосевом с</v>
          </cell>
        </row>
        <row r="185">
          <cell r="A185" t="str">
            <v>мульчированием</v>
          </cell>
          <cell r="B185" t="str">
            <v>маш-ч</v>
          </cell>
          <cell r="C185" t="str">
            <v>АВС-1101</v>
          </cell>
          <cell r="D185" t="str">
            <v>-131300</v>
          </cell>
          <cell r="E185">
            <v>256.83999999999997</v>
          </cell>
          <cell r="F185">
            <v>27.5534</v>
          </cell>
        </row>
        <row r="186">
          <cell r="A186" t="str">
            <v>Машины поливомоечные, 6000 л</v>
          </cell>
          <cell r="B186" t="str">
            <v>маш-ч</v>
          </cell>
          <cell r="C186" t="str">
            <v>АВС-1135</v>
          </cell>
          <cell r="D186" t="str">
            <v>-121601</v>
          </cell>
          <cell r="E186">
            <v>354.79</v>
          </cell>
          <cell r="F186">
            <v>417.21800000000002</v>
          </cell>
        </row>
        <row r="187">
          <cell r="A187" t="str">
            <v>Машины сверлильные: электрические</v>
          </cell>
          <cell r="B187" t="str">
            <v>маш-ч</v>
          </cell>
          <cell r="C187" t="str">
            <v>АВС-1138</v>
          </cell>
          <cell r="D187" t="str">
            <v>-330201</v>
          </cell>
          <cell r="E187">
            <v>3.19</v>
          </cell>
          <cell r="F187">
            <v>79.096199999999996</v>
          </cell>
        </row>
        <row r="188">
          <cell r="A188" t="str">
            <v>Машины шлифовальные: угловые</v>
          </cell>
          <cell r="B188" t="str">
            <v>маш-ч</v>
          </cell>
          <cell r="C188" t="str">
            <v>АВС-1146</v>
          </cell>
          <cell r="D188" t="str">
            <v>-330302</v>
          </cell>
          <cell r="E188">
            <v>3.49</v>
          </cell>
          <cell r="F188">
            <v>30.07</v>
          </cell>
        </row>
        <row r="189">
          <cell r="A189" t="str">
            <v>Машины шлифовальные: электрические</v>
          </cell>
          <cell r="B189" t="str">
            <v>маш-ч</v>
          </cell>
          <cell r="C189" t="str">
            <v>АВС-1147</v>
          </cell>
          <cell r="D189" t="str">
            <v>-330301</v>
          </cell>
          <cell r="E189">
            <v>3.19</v>
          </cell>
          <cell r="F189">
            <v>175.01599999999999</v>
          </cell>
        </row>
        <row r="190">
          <cell r="A190" t="str">
            <v>Насосы для водопонижения и</v>
          </cell>
        </row>
        <row r="191">
          <cell r="A191" t="str">
            <v>водоотлива: 4кВт</v>
          </cell>
          <cell r="B191" t="str">
            <v>маш-ч</v>
          </cell>
          <cell r="C191" t="str">
            <v>АВС-1273</v>
          </cell>
          <cell r="D191" t="str">
            <v>-310102</v>
          </cell>
          <cell r="E191">
            <v>5.22</v>
          </cell>
          <cell r="F191">
            <v>430.74599999999998</v>
          </cell>
        </row>
        <row r="192">
          <cell r="A192" t="str">
            <v>Насос грязевый 15 м3/ч, напор 50 м</v>
          </cell>
          <cell r="B192" t="str">
            <v>маш-ч</v>
          </cell>
          <cell r="C192" t="str">
            <v>АВС-1321</v>
          </cell>
          <cell r="D192" t="str">
            <v>-270302</v>
          </cell>
          <cell r="E192">
            <v>47.42</v>
          </cell>
          <cell r="F192">
            <v>2742.27</v>
          </cell>
        </row>
        <row r="193">
          <cell r="A193" t="str">
            <v>Насосы центробежные самовсасывающие</v>
          </cell>
        </row>
        <row r="194">
          <cell r="A194" t="str">
            <v>производительностью 25 м3/ч, напор</v>
          </cell>
        </row>
        <row r="195">
          <cell r="A195" t="str">
            <v>150 м</v>
          </cell>
          <cell r="B195" t="str">
            <v>маш-ч</v>
          </cell>
          <cell r="C195" t="str">
            <v>АВС-1322</v>
          </cell>
          <cell r="D195" t="str">
            <v>-310201</v>
          </cell>
          <cell r="E195">
            <v>27.76</v>
          </cell>
          <cell r="F195">
            <v>2693.29</v>
          </cell>
        </row>
        <row r="196">
          <cell r="A196" t="str">
            <v>Преобразователи сварочные с</v>
          </cell>
        </row>
        <row r="197">
          <cell r="A197" t="str">
            <v>номинальным сварочным током 315-500</v>
          </cell>
        </row>
        <row r="198">
          <cell r="A198" t="str">
            <v>а</v>
          </cell>
          <cell r="B198" t="str">
            <v>маш-ч</v>
          </cell>
          <cell r="C198" t="str">
            <v>АВС-1513</v>
          </cell>
          <cell r="D198" t="str">
            <v>-041000</v>
          </cell>
          <cell r="E198">
            <v>35.51</v>
          </cell>
          <cell r="F198">
            <v>19227.900000000001</v>
          </cell>
        </row>
        <row r="199">
          <cell r="A199" t="str">
            <v>Прицепы тракторные, 2 т</v>
          </cell>
          <cell r="B199" t="str">
            <v>маш-ч</v>
          </cell>
          <cell r="C199" t="str">
            <v>АВС-1514</v>
          </cell>
          <cell r="D199" t="str">
            <v>-010201</v>
          </cell>
          <cell r="E199">
            <v>9.75</v>
          </cell>
          <cell r="F199">
            <v>7.484</v>
          </cell>
        </row>
        <row r="200">
          <cell r="A200" t="str">
            <v>Профилировщики основания со</v>
          </cell>
        </row>
        <row r="201">
          <cell r="A201" t="str">
            <v>скользящими формами</v>
          </cell>
          <cell r="B201" t="str">
            <v>маш-ч</v>
          </cell>
          <cell r="C201" t="str">
            <v>АВС-1515</v>
          </cell>
          <cell r="D201" t="str">
            <v>-121309</v>
          </cell>
          <cell r="E201">
            <v>1386.82</v>
          </cell>
          <cell r="F201">
            <v>57.0289</v>
          </cell>
        </row>
        <row r="202">
          <cell r="A202" t="str">
            <v>Платформы узкой колеи</v>
          </cell>
          <cell r="B202" t="str">
            <v>маш-ч</v>
          </cell>
          <cell r="C202" t="str">
            <v>АВС-1519</v>
          </cell>
          <cell r="D202" t="str">
            <v>-132605</v>
          </cell>
          <cell r="E202">
            <v>22.39</v>
          </cell>
          <cell r="F202">
            <v>316.63</v>
          </cell>
        </row>
        <row r="203">
          <cell r="A203" t="str">
            <v>Подьемники мачтовые строительные 0,</v>
          </cell>
        </row>
        <row r="204">
          <cell r="A204" t="str">
            <v>5т</v>
          </cell>
          <cell r="B204" t="str">
            <v>маш-ч</v>
          </cell>
          <cell r="C204" t="str">
            <v>АВС-1522</v>
          </cell>
          <cell r="D204" t="str">
            <v>-031121</v>
          </cell>
          <cell r="E204">
            <v>22.9</v>
          </cell>
          <cell r="F204">
            <v>4.6787000000000001</v>
          </cell>
        </row>
        <row r="205">
          <cell r="A205" t="str">
            <v>Пила дисковая электрическая</v>
          </cell>
          <cell r="B205" t="str">
            <v>маш-ч</v>
          </cell>
          <cell r="C205" t="str">
            <v>АВС-1523</v>
          </cell>
          <cell r="D205" t="str">
            <v>-331531</v>
          </cell>
          <cell r="E205">
            <v>1.81</v>
          </cell>
          <cell r="F205">
            <v>6.2059999999999997E-2</v>
          </cell>
        </row>
        <row r="206">
          <cell r="A206" t="str">
            <v>Платформы широкой колеи 63 т</v>
          </cell>
          <cell r="B206" t="str">
            <v>маш-ч</v>
          </cell>
          <cell r="C206" t="str">
            <v>АВС-1525</v>
          </cell>
          <cell r="D206" t="str">
            <v>-132602</v>
          </cell>
          <cell r="E206">
            <v>18.12</v>
          </cell>
          <cell r="F206">
            <v>0.16</v>
          </cell>
        </row>
        <row r="207">
          <cell r="A207" t="str">
            <v>Растворонасосы 1 м3/ч</v>
          </cell>
          <cell r="B207" t="str">
            <v>маш-ч</v>
          </cell>
          <cell r="C207" t="str">
            <v>АВС-1609</v>
          </cell>
          <cell r="D207" t="str">
            <v>-111500</v>
          </cell>
          <cell r="E207">
            <v>18.260000000000002</v>
          </cell>
          <cell r="F207">
            <v>11.772</v>
          </cell>
        </row>
        <row r="208">
          <cell r="A208" t="str">
            <v>Растворосмесители передвижные 80 л</v>
          </cell>
          <cell r="B208" t="str">
            <v>маш-ч</v>
          </cell>
          <cell r="C208" t="str">
            <v>АВС-1614</v>
          </cell>
          <cell r="D208" t="str">
            <v>-110900</v>
          </cell>
          <cell r="E208">
            <v>17.8</v>
          </cell>
          <cell r="F208">
            <v>125.511</v>
          </cell>
        </row>
        <row r="209">
          <cell r="A209" t="str">
            <v>Агрегаты наполнительно-опрессовочные</v>
          </cell>
        </row>
        <row r="210">
          <cell r="A210" t="str">
            <v>до 70 м3/ч</v>
          </cell>
          <cell r="B210" t="str">
            <v>маш-ч</v>
          </cell>
          <cell r="C210" t="str">
            <v>АВС-1684</v>
          </cell>
          <cell r="D210" t="str">
            <v>-150101</v>
          </cell>
          <cell r="E210">
            <v>305.97000000000003</v>
          </cell>
          <cell r="F210">
            <v>114.666</v>
          </cell>
        </row>
        <row r="211">
          <cell r="A211" t="str">
            <v>Станки буровые вращательного бурения</v>
          </cell>
        </row>
        <row r="212">
          <cell r="A212" t="str">
            <v>несамоходные глубиной бурения до</v>
          </cell>
        </row>
        <row r="213">
          <cell r="A213" t="str">
            <v>500 м диаметр скважин 15-142 мм</v>
          </cell>
          <cell r="B213" t="str">
            <v>маш-ч</v>
          </cell>
          <cell r="C213" t="str">
            <v>АВС-1688</v>
          </cell>
          <cell r="D213" t="str">
            <v>-100801</v>
          </cell>
          <cell r="E213">
            <v>91.37</v>
          </cell>
          <cell r="F213">
            <v>18.478200000000001</v>
          </cell>
        </row>
        <row r="214">
          <cell r="A214" t="str">
            <v>Тележки тракторные 20.0 т</v>
          </cell>
          <cell r="B214" t="str">
            <v>маш-ч</v>
          </cell>
          <cell r="C214" t="str">
            <v>АВС-1809</v>
          </cell>
          <cell r="D214" t="str">
            <v>-010601</v>
          </cell>
          <cell r="E214">
            <v>66.2</v>
          </cell>
          <cell r="F214">
            <v>0.89149</v>
          </cell>
        </row>
        <row r="215">
          <cell r="A215" t="str">
            <v>Тракторы на гусеничном ходу при</v>
          </cell>
        </row>
        <row r="216">
          <cell r="A216" t="str">
            <v>работе на других видах</v>
          </cell>
        </row>
        <row r="217">
          <cell r="A217" t="str">
            <v>строительства, кроме</v>
          </cell>
        </row>
        <row r="218">
          <cell r="A218" t="str">
            <v>водохозяйственного, до 59(80) кВт</v>
          </cell>
        </row>
        <row r="219">
          <cell r="A219" t="str">
            <v>(л.с.)</v>
          </cell>
          <cell r="B219" t="str">
            <v>маш-ч</v>
          </cell>
          <cell r="C219" t="str">
            <v>АВС-1834</v>
          </cell>
          <cell r="D219" t="str">
            <v>-010311</v>
          </cell>
          <cell r="E219">
            <v>135.05000000000001</v>
          </cell>
          <cell r="F219">
            <v>279.20100000000002</v>
          </cell>
        </row>
        <row r="220">
          <cell r="A220" t="str">
            <v>Тракторы на гусеничном ходу при</v>
          </cell>
        </row>
        <row r="221">
          <cell r="A221" t="str">
            <v>работе на других видах</v>
          </cell>
        </row>
        <row r="222">
          <cell r="A222" t="str">
            <v>строительства, кроме</v>
          </cell>
        </row>
        <row r="223">
          <cell r="A223" t="str">
            <v>водохозяйственного, 79(108) кВт</v>
          </cell>
        </row>
        <row r="224">
          <cell r="A224" t="str">
            <v>(л.с.)</v>
          </cell>
          <cell r="B224" t="str">
            <v>маш-ч</v>
          </cell>
          <cell r="C224" t="str">
            <v>АВС-1835</v>
          </cell>
          <cell r="D224" t="str">
            <v>-010312</v>
          </cell>
          <cell r="E224">
            <v>160.53</v>
          </cell>
          <cell r="F224">
            <v>2791.72</v>
          </cell>
        </row>
        <row r="225">
          <cell r="A225" t="str">
            <v>Тракторы на гусеничном ходу с</v>
          </cell>
        </row>
        <row r="226">
          <cell r="A226" t="str">
            <v>лебедкой 132 [180] кВт[л.с]</v>
          </cell>
          <cell r="B226" t="str">
            <v>маш-ч</v>
          </cell>
          <cell r="C226" t="str">
            <v>АВС-1840</v>
          </cell>
          <cell r="D226" t="str">
            <v>-160601</v>
          </cell>
          <cell r="E226">
            <v>444.97</v>
          </cell>
          <cell r="F226">
            <v>134.994</v>
          </cell>
        </row>
        <row r="227">
          <cell r="A227" t="str">
            <v>Тракторы на пневмоколесном ходу при</v>
          </cell>
        </row>
        <row r="228">
          <cell r="A228" t="str">
            <v>работе на других видах</v>
          </cell>
        </row>
        <row r="229">
          <cell r="A229" t="str">
            <v>строительства (кроме</v>
          </cell>
        </row>
        <row r="230">
          <cell r="A230" t="str">
            <v>водохозяйственного) 29(40) кВт</v>
          </cell>
        </row>
        <row r="231">
          <cell r="A231" t="str">
            <v>(л.с.)</v>
          </cell>
          <cell r="B231" t="str">
            <v>маш-ч</v>
          </cell>
          <cell r="C231" t="str">
            <v>АВС-1851</v>
          </cell>
          <cell r="D231" t="str">
            <v>-010408</v>
          </cell>
          <cell r="E231">
            <v>71.59</v>
          </cell>
          <cell r="F231">
            <v>252.93</v>
          </cell>
        </row>
        <row r="232">
          <cell r="A232" t="str">
            <v>Тракторы на пневмоколесном ходу при</v>
          </cell>
        </row>
        <row r="233">
          <cell r="A233" t="str">
            <v>работе на других видах</v>
          </cell>
        </row>
        <row r="234">
          <cell r="A234" t="str">
            <v>строительства (кроме</v>
          </cell>
        </row>
        <row r="235">
          <cell r="A235" t="str">
            <v>водохозяйственного) 59(80) кВт</v>
          </cell>
        </row>
        <row r="236">
          <cell r="A236" t="str">
            <v>(л.с.)</v>
          </cell>
          <cell r="B236" t="str">
            <v>маш-ч</v>
          </cell>
          <cell r="C236" t="str">
            <v>АВС-1853</v>
          </cell>
          <cell r="D236" t="str">
            <v>-010410</v>
          </cell>
          <cell r="E236">
            <v>121.89</v>
          </cell>
          <cell r="F236">
            <v>0.14000000000000001</v>
          </cell>
        </row>
        <row r="237">
          <cell r="A237" t="str">
            <v>Трамбовки пневматические</v>
          </cell>
          <cell r="B237" t="str">
            <v>маш-ч</v>
          </cell>
          <cell r="C237" t="str">
            <v>АВС-1866</v>
          </cell>
          <cell r="D237" t="str">
            <v>-331101</v>
          </cell>
          <cell r="E237">
            <v>2.2999999999999998</v>
          </cell>
          <cell r="F237">
            <v>175.90700000000001</v>
          </cell>
        </row>
        <row r="238">
          <cell r="A238" t="str">
            <v>Узлы вакуумные испытательные для</v>
          </cell>
        </row>
        <row r="239">
          <cell r="A239" t="str">
            <v>контроля герметичности шва</v>
          </cell>
          <cell r="B239" t="str">
            <v>маш-ч</v>
          </cell>
          <cell r="C239" t="str">
            <v>АВС-1950</v>
          </cell>
          <cell r="D239" t="str">
            <v>-042400</v>
          </cell>
          <cell r="E239">
            <v>15.15</v>
          </cell>
          <cell r="F239">
            <v>0.63378000000000001</v>
          </cell>
        </row>
        <row r="240">
          <cell r="A240" t="str">
            <v>Установка для подогрева стыков</v>
          </cell>
          <cell r="B240" t="str">
            <v>маш-ч</v>
          </cell>
          <cell r="C240" t="str">
            <v>АВС-1959</v>
          </cell>
          <cell r="D240" t="str">
            <v>-151700</v>
          </cell>
          <cell r="E240">
            <v>90.74</v>
          </cell>
          <cell r="F240">
            <v>3.6109599999999999</v>
          </cell>
        </row>
        <row r="241">
          <cell r="A241" t="str">
            <v>Установки буровые для бурения</v>
          </cell>
        </row>
        <row r="242">
          <cell r="A242" t="str">
            <v>скважин под сваи: ударно-канатного</v>
          </cell>
        </row>
        <row r="243">
          <cell r="A243" t="str">
            <v>бурения глубиной до 30 м диаметром</v>
          </cell>
        </row>
        <row r="244">
          <cell r="A244" t="str">
            <v>до 1000-1100 мм</v>
          </cell>
          <cell r="B244" t="str">
            <v>маш-ч</v>
          </cell>
          <cell r="C244" t="str">
            <v>АВС-1998</v>
          </cell>
          <cell r="D244" t="str">
            <v>-100305</v>
          </cell>
          <cell r="E244">
            <v>244.81</v>
          </cell>
          <cell r="F244">
            <v>83.280799999999999</v>
          </cell>
        </row>
        <row r="245">
          <cell r="A245" t="str">
            <v>Установки для гидравлических</v>
          </cell>
        </row>
        <row r="246">
          <cell r="A246" t="str">
            <v>испытаний трубопроводов, давление</v>
          </cell>
        </row>
        <row r="247">
          <cell r="A247" t="str">
            <v>нагнетания, МПа (кгс/см2) низкое 0,</v>
          </cell>
        </row>
        <row r="248">
          <cell r="A248" t="str">
            <v>1 (1), высокое 10 (100) МПа</v>
          </cell>
        </row>
        <row r="249">
          <cell r="A249" t="str">
            <v>(кгс/см2)</v>
          </cell>
          <cell r="B249" t="str">
            <v>маш-ч</v>
          </cell>
          <cell r="C249" t="str">
            <v>АВС-2011</v>
          </cell>
          <cell r="D249" t="str">
            <v>-042901</v>
          </cell>
          <cell r="E249">
            <v>9.9</v>
          </cell>
          <cell r="F249">
            <v>97.754499999999993</v>
          </cell>
        </row>
        <row r="250">
          <cell r="A250" t="str">
            <v>Установки для сварки ручной дуговой</v>
          </cell>
        </row>
        <row r="251">
          <cell r="A251" t="str">
            <v>/постоянного тока/</v>
          </cell>
          <cell r="B251" t="str">
            <v>маш-ч</v>
          </cell>
          <cell r="C251" t="str">
            <v>АВС-2016</v>
          </cell>
          <cell r="D251" t="str">
            <v>-040502</v>
          </cell>
          <cell r="E251">
            <v>20.190000000000001</v>
          </cell>
          <cell r="F251">
            <v>351.911</v>
          </cell>
        </row>
        <row r="252">
          <cell r="A252" t="str">
            <v>Шаланды при работе в закрытой</v>
          </cell>
        </row>
        <row r="253">
          <cell r="A253" t="str">
            <v>акватории несамоходные 250 т</v>
          </cell>
          <cell r="B253" t="str">
            <v>маш-ч</v>
          </cell>
          <cell r="C253" t="str">
            <v>АВС-2200</v>
          </cell>
          <cell r="D253" t="str">
            <v>-100203</v>
          </cell>
          <cell r="E253">
            <v>655.95</v>
          </cell>
          <cell r="F253">
            <v>566.06700000000001</v>
          </cell>
        </row>
        <row r="254">
          <cell r="A254" t="str">
            <v>Щетки дорожные навесные с трактором</v>
          </cell>
          <cell r="B254" t="str">
            <v>маш-ч</v>
          </cell>
          <cell r="C254" t="str">
            <v>АВС-2227</v>
          </cell>
          <cell r="D254" t="str">
            <v>-122301</v>
          </cell>
          <cell r="E254">
            <v>126.92</v>
          </cell>
          <cell r="F254">
            <v>0.18095</v>
          </cell>
        </row>
        <row r="255">
          <cell r="A255" t="str">
            <v>Экскаваторы одноковшовые дизельные</v>
          </cell>
        </row>
        <row r="256">
          <cell r="A256" t="str">
            <v>на гусеничном ходу при работе на</v>
          </cell>
        </row>
        <row r="257">
          <cell r="A257" t="str">
            <v>других видах строительства (кроме</v>
          </cell>
        </row>
        <row r="258">
          <cell r="A258" t="str">
            <v>водохозяйственного) 0,4 м3</v>
          </cell>
          <cell r="B258" t="str">
            <v>маш-ч</v>
          </cell>
          <cell r="C258" t="str">
            <v>АВС-2262</v>
          </cell>
          <cell r="D258" t="str">
            <v>-060246</v>
          </cell>
          <cell r="E258">
            <v>465.15</v>
          </cell>
          <cell r="F258">
            <v>42.391800000000003</v>
          </cell>
        </row>
        <row r="259">
          <cell r="A259" t="str">
            <v>Экскаваторы одноковшовые дизельные</v>
          </cell>
        </row>
        <row r="260">
          <cell r="A260" t="str">
            <v>на гусеничном ходу при работе на</v>
          </cell>
        </row>
        <row r="261">
          <cell r="A261" t="str">
            <v>других видах строительства (кроме</v>
          </cell>
        </row>
        <row r="262">
          <cell r="A262" t="str">
            <v>водохозяйственного) 0,5 м3</v>
          </cell>
          <cell r="B262" t="str">
            <v>маш-ч</v>
          </cell>
          <cell r="C262" t="str">
            <v>АВС-2263</v>
          </cell>
          <cell r="D262" t="str">
            <v>-060247</v>
          </cell>
          <cell r="E262">
            <v>563.39</v>
          </cell>
          <cell r="F262">
            <v>32.405200000000001</v>
          </cell>
        </row>
        <row r="263">
          <cell r="A263" t="str">
            <v>Экскаваторы одноковшовые дизельные</v>
          </cell>
        </row>
        <row r="264">
          <cell r="A264" t="str">
            <v>на гусеничном ходу при работе на</v>
          </cell>
        </row>
        <row r="265">
          <cell r="A265" t="str">
            <v>других видах строительства (кроме</v>
          </cell>
        </row>
        <row r="266">
          <cell r="A266" t="str">
            <v>водохозяйственного) 0,65 м3</v>
          </cell>
          <cell r="B266" t="str">
            <v>маш-ч</v>
          </cell>
          <cell r="C266" t="str">
            <v>АВС-2264</v>
          </cell>
          <cell r="D266" t="str">
            <v>-060248</v>
          </cell>
          <cell r="E266">
            <v>1268.08</v>
          </cell>
          <cell r="F266">
            <v>1237.1300000000001</v>
          </cell>
        </row>
        <row r="267">
          <cell r="A267" t="str">
            <v>Экскаваторы одноковшовые дизельные</v>
          </cell>
        </row>
        <row r="268">
          <cell r="A268" t="str">
            <v>на гусеничном ходу при работе на</v>
          </cell>
        </row>
        <row r="269">
          <cell r="A269" t="str">
            <v>других видах строительства (кроме</v>
          </cell>
        </row>
        <row r="270">
          <cell r="A270" t="str">
            <v>водохозяйственного) 1 м3</v>
          </cell>
          <cell r="B270" t="str">
            <v>маш-ч</v>
          </cell>
          <cell r="C270" t="str">
            <v>АВС-2265</v>
          </cell>
          <cell r="D270" t="str">
            <v>-060249</v>
          </cell>
          <cell r="E270">
            <v>1365.39</v>
          </cell>
          <cell r="F270">
            <v>5757.62</v>
          </cell>
        </row>
        <row r="271">
          <cell r="A271" t="str">
            <v>Экскаваторы одноковшовые дизельные</v>
          </cell>
        </row>
        <row r="272">
          <cell r="A272" t="str">
            <v>на пневмоколесном ходу при работе</v>
          </cell>
        </row>
        <row r="273">
          <cell r="A273" t="str">
            <v>на других видах строительства</v>
          </cell>
        </row>
        <row r="274">
          <cell r="A274" t="str">
            <v>(кроме водохозяйственного) 0,25 м3</v>
          </cell>
          <cell r="B274" t="str">
            <v>маш-ч</v>
          </cell>
          <cell r="C274" t="str">
            <v>АВС-2288</v>
          </cell>
          <cell r="D274" t="str">
            <v>-060337</v>
          </cell>
          <cell r="E274">
            <v>112.4</v>
          </cell>
          <cell r="F274">
            <v>16.6815</v>
          </cell>
        </row>
        <row r="275">
          <cell r="A275" t="str">
            <v>Электрические печи для сушки</v>
          </cell>
        </row>
        <row r="276">
          <cell r="A276" t="str">
            <v>сварочных материалов с</v>
          </cell>
        </row>
        <row r="277">
          <cell r="A277" t="str">
            <v>регулированием температуры в</v>
          </cell>
        </row>
        <row r="278">
          <cell r="A278" t="str">
            <v>пределах 80-500 гр.С</v>
          </cell>
          <cell r="B278" t="str">
            <v>маш-ч</v>
          </cell>
          <cell r="C278" t="str">
            <v>АВС-2346</v>
          </cell>
          <cell r="D278" t="str">
            <v>-041401</v>
          </cell>
          <cell r="E278">
            <v>15.26</v>
          </cell>
          <cell r="F278">
            <v>53.388800000000003</v>
          </cell>
        </row>
        <row r="279">
          <cell r="A279" t="str">
            <v>Электростанции передвижные 2 кВт</v>
          </cell>
          <cell r="B279" t="str">
            <v>маш-ч</v>
          </cell>
          <cell r="C279" t="str">
            <v>АВС-2348</v>
          </cell>
          <cell r="D279" t="str">
            <v>-040101</v>
          </cell>
          <cell r="E279">
            <v>26.42</v>
          </cell>
          <cell r="F279">
            <v>6.5301400000000003</v>
          </cell>
        </row>
        <row r="280">
          <cell r="A280" t="str">
            <v>Электростанции передвижные 4 кВт</v>
          </cell>
          <cell r="B280" t="str">
            <v>маш-ч</v>
          </cell>
          <cell r="C280" t="str">
            <v>АВС-2349</v>
          </cell>
          <cell r="D280" t="str">
            <v>-040102</v>
          </cell>
          <cell r="E280">
            <v>40.11</v>
          </cell>
          <cell r="F280">
            <v>79.374700000000004</v>
          </cell>
        </row>
        <row r="281">
          <cell r="A281" t="str">
            <v>Ямокопатели</v>
          </cell>
          <cell r="B281" t="str">
            <v>маш-ч</v>
          </cell>
          <cell r="C281" t="str">
            <v>АВС-2400</v>
          </cell>
          <cell r="D281" t="str">
            <v>-091500</v>
          </cell>
          <cell r="E281">
            <v>582.36</v>
          </cell>
          <cell r="F281">
            <v>0.17732000000000001</v>
          </cell>
        </row>
        <row r="282">
          <cell r="A282" t="str">
            <v>Котлы битумные передвижные 400 л</v>
          </cell>
          <cell r="B282" t="str">
            <v>маш-ч</v>
          </cell>
          <cell r="C282" t="str">
            <v>АВС-2500</v>
          </cell>
          <cell r="D282" t="str">
            <v>-121011</v>
          </cell>
          <cell r="E282">
            <v>48.31</v>
          </cell>
          <cell r="F282">
            <v>224.02600000000001</v>
          </cell>
        </row>
        <row r="283">
          <cell r="A283" t="str">
            <v>Комплект оборудования для газовой</v>
          </cell>
        </row>
        <row r="284">
          <cell r="A284" t="str">
            <v>сварки и резки</v>
          </cell>
          <cell r="B284" t="str">
            <v>маш-ч</v>
          </cell>
          <cell r="C284" t="str">
            <v>АВС-2651</v>
          </cell>
          <cell r="D284" t="str">
            <v>-040504</v>
          </cell>
          <cell r="E284">
            <v>2.99</v>
          </cell>
          <cell r="F284">
            <v>1361.56</v>
          </cell>
        </row>
        <row r="285">
          <cell r="A285" t="str">
            <v>Трамбовка электрическая</v>
          </cell>
          <cell r="B285" t="str">
            <v>маш-ч</v>
          </cell>
          <cell r="C285" t="str">
            <v>АВС-2703</v>
          </cell>
          <cell r="D285" t="str">
            <v>-331103</v>
          </cell>
          <cell r="E285">
            <v>1.66</v>
          </cell>
          <cell r="F285">
            <v>0.25480000000000003</v>
          </cell>
        </row>
        <row r="286">
          <cell r="A286" t="str">
            <v>Рубанок электрический</v>
          </cell>
          <cell r="B286" t="str">
            <v>маш-ч</v>
          </cell>
          <cell r="C286" t="str">
            <v>АВС-2791</v>
          </cell>
          <cell r="D286" t="str">
            <v>-331441</v>
          </cell>
          <cell r="E286">
            <v>1.74</v>
          </cell>
          <cell r="F286">
            <v>2.0160000000000001E-2</v>
          </cell>
        </row>
        <row r="287">
          <cell r="A287" t="str">
            <v>Комплекты оборудования шнекового</v>
          </cell>
        </row>
        <row r="288">
          <cell r="A288" t="str">
            <v>бурения на базе автомобиля, глубина</v>
          </cell>
        </row>
        <row r="289">
          <cell r="A289" t="str">
            <v>бурения до 50 м, грузоподъемность</v>
          </cell>
        </row>
        <row r="290">
          <cell r="A290" t="str">
            <v>мачты 3,7 т</v>
          </cell>
          <cell r="B290" t="str">
            <v>маш-ч</v>
          </cell>
          <cell r="C290" t="str">
            <v>АВС-2834</v>
          </cell>
          <cell r="D290" t="str">
            <v>-100401</v>
          </cell>
          <cell r="E290">
            <v>20.83</v>
          </cell>
          <cell r="F290">
            <v>40.094999999999999</v>
          </cell>
        </row>
        <row r="291">
          <cell r="A291" t="str">
            <v>Шуруповерты строительно-монтажные</v>
          </cell>
          <cell r="B291" t="str">
            <v>маш-ч</v>
          </cell>
          <cell r="C291" t="str">
            <v>АВС-2852</v>
          </cell>
          <cell r="D291" t="str">
            <v>-330208</v>
          </cell>
          <cell r="E291">
            <v>3.49</v>
          </cell>
          <cell r="F291">
            <v>0.27661999999999998</v>
          </cell>
        </row>
        <row r="292">
          <cell r="A292" t="str">
            <v>Агрегат электронасосный, 7,2 м3/ч</v>
          </cell>
          <cell r="B292" t="str">
            <v>маш-ч</v>
          </cell>
          <cell r="C292" t="str">
            <v>АВС-2866</v>
          </cell>
          <cell r="D292" t="str">
            <v>-310155</v>
          </cell>
          <cell r="E292">
            <v>2.74</v>
          </cell>
          <cell r="F292">
            <v>31.8353</v>
          </cell>
        </row>
        <row r="293">
          <cell r="A293" t="str">
            <v>Молотки отбойные пневматические</v>
          </cell>
          <cell r="B293" t="str">
            <v>маш-ч</v>
          </cell>
          <cell r="C293" t="str">
            <v>АВС-2869</v>
          </cell>
          <cell r="D293" t="str">
            <v>-330804</v>
          </cell>
          <cell r="E293">
            <v>2.3199999999999998</v>
          </cell>
          <cell r="F293">
            <v>1.4046000000000001</v>
          </cell>
        </row>
        <row r="294">
          <cell r="A294" t="str">
            <v>Пылесос промышленный</v>
          </cell>
          <cell r="B294" t="str">
            <v>маш-ч</v>
          </cell>
          <cell r="C294" t="str">
            <v>АВС-2871</v>
          </cell>
          <cell r="D294" t="str">
            <v>-331305</v>
          </cell>
          <cell r="E294">
            <v>7.4</v>
          </cell>
          <cell r="F294" t="str">
            <v>157</v>
          </cell>
        </row>
        <row r="295">
          <cell r="A295" t="str">
            <v>Установка для сварки полиэтиленовой</v>
          </cell>
        </row>
        <row r="296">
          <cell r="A296" t="str">
            <v>пленки</v>
          </cell>
          <cell r="B296" t="str">
            <v>маш-ч</v>
          </cell>
          <cell r="C296" t="str">
            <v>АВС-2880</v>
          </cell>
          <cell r="D296" t="str">
            <v>-331901</v>
          </cell>
          <cell r="E296">
            <v>2.92</v>
          </cell>
          <cell r="F296">
            <v>51.84</v>
          </cell>
        </row>
        <row r="297">
          <cell r="A297" t="str">
            <v>Агрегаты окрасочные с пневматическим</v>
          </cell>
        </row>
        <row r="298">
          <cell r="A298" t="str">
            <v>распылением для окраски</v>
          </cell>
        </row>
        <row r="299">
          <cell r="A299" t="str">
            <v>поверхностей конструкций мощностью</v>
          </cell>
        </row>
        <row r="300">
          <cell r="A300" t="str">
            <v>1 кВт</v>
          </cell>
          <cell r="B300" t="str">
            <v>маш-ч</v>
          </cell>
          <cell r="C300" t="str">
            <v>АВС-2881</v>
          </cell>
          <cell r="D300" t="str">
            <v>-340101</v>
          </cell>
          <cell r="E300">
            <v>9.56</v>
          </cell>
          <cell r="F300">
            <v>1211.67</v>
          </cell>
        </row>
        <row r="301">
          <cell r="A301" t="str">
            <v>Автомобиль бортовой</v>
          </cell>
        </row>
        <row r="302">
          <cell r="A302" t="str">
            <v>грузоподъемностью до 8 т</v>
          </cell>
          <cell r="B302" t="str">
            <v>маш-ч</v>
          </cell>
          <cell r="C302" t="str">
            <v>АВС-2886</v>
          </cell>
          <cell r="D302" t="str">
            <v>-400002</v>
          </cell>
          <cell r="E302">
            <v>147.02000000000001</v>
          </cell>
          <cell r="F302">
            <v>0.97599999999999998</v>
          </cell>
        </row>
        <row r="303">
          <cell r="A303" t="str">
            <v>Автомобиль-самосвал</v>
          </cell>
        </row>
        <row r="304">
          <cell r="A304" t="str">
            <v>грузоподъемностью до 10  т</v>
          </cell>
          <cell r="B304" t="str">
            <v>маш-ч</v>
          </cell>
          <cell r="C304" t="str">
            <v>АВС-2889</v>
          </cell>
          <cell r="D304" t="str">
            <v>-400052</v>
          </cell>
          <cell r="E304">
            <v>473.05</v>
          </cell>
          <cell r="F304">
            <v>49916.5</v>
          </cell>
        </row>
        <row r="305">
          <cell r="A305" t="str">
            <v>Тягач седельный 12 т</v>
          </cell>
          <cell r="B305" t="str">
            <v>маш-ч</v>
          </cell>
          <cell r="C305" t="str">
            <v>АВС-2895</v>
          </cell>
          <cell r="D305" t="str">
            <v>-400101</v>
          </cell>
          <cell r="E305">
            <v>469.78</v>
          </cell>
          <cell r="F305">
            <v>128.744</v>
          </cell>
        </row>
        <row r="306">
          <cell r="A306" t="str">
            <v>Полуприцеп общего назначения 12 т</v>
          </cell>
          <cell r="B306" t="str">
            <v>маш-ч</v>
          </cell>
          <cell r="C306" t="str">
            <v>АВС-2897</v>
          </cell>
          <cell r="D306" t="str">
            <v>-400111</v>
          </cell>
          <cell r="E306">
            <v>380.95</v>
          </cell>
          <cell r="F306">
            <v>128.744</v>
          </cell>
        </row>
        <row r="307">
          <cell r="A307" t="str">
            <v>Бензопила</v>
          </cell>
          <cell r="B307" t="str">
            <v>маш-ч</v>
          </cell>
          <cell r="C307" t="str">
            <v>АВС-2913</v>
          </cell>
          <cell r="D307" t="str">
            <v>-331601</v>
          </cell>
          <cell r="E307">
            <v>4.22</v>
          </cell>
          <cell r="F307">
            <v>391.935</v>
          </cell>
        </row>
        <row r="308">
          <cell r="A308" t="str">
            <v>Установка для изготовления бандажей,</v>
          </cell>
        </row>
        <row r="309">
          <cell r="A309" t="str">
            <v>диафрагм, пряжек</v>
          </cell>
          <cell r="B309" t="str">
            <v>маш-ч</v>
          </cell>
          <cell r="C309" t="str">
            <v>АВС-2918</v>
          </cell>
          <cell r="D309" t="str">
            <v>-332101</v>
          </cell>
          <cell r="E309">
            <v>5.52</v>
          </cell>
          <cell r="F309">
            <v>952.72500000000002</v>
          </cell>
        </row>
        <row r="310">
          <cell r="A310" t="str">
            <v>Установка отжига проволоки с</v>
          </cell>
        </row>
        <row r="311">
          <cell r="A311" t="str">
            <v>устройством перемотки</v>
          </cell>
          <cell r="B311" t="str">
            <v>маш-ч</v>
          </cell>
          <cell r="C311" t="str">
            <v>АВС-2919</v>
          </cell>
          <cell r="D311" t="str">
            <v>-332102</v>
          </cell>
          <cell r="E311">
            <v>27.46</v>
          </cell>
          <cell r="F311">
            <v>184.12799999999999</v>
          </cell>
        </row>
        <row r="312">
          <cell r="A312" t="str">
            <v>Установка для заготовки защитных</v>
          </cell>
        </row>
        <row r="313">
          <cell r="A313" t="str">
            <v>покрытий тепловой изоляции</v>
          </cell>
          <cell r="B313" t="str">
            <v>маш-ч</v>
          </cell>
          <cell r="C313" t="str">
            <v>АВС-2920</v>
          </cell>
          <cell r="D313" t="str">
            <v>-332103</v>
          </cell>
          <cell r="E313">
            <v>18.13</v>
          </cell>
          <cell r="F313">
            <v>470.28199999999998</v>
          </cell>
        </row>
        <row r="314">
          <cell r="A314" t="str">
            <v>Пила электрическая цепная</v>
          </cell>
          <cell r="B314" t="str">
            <v>маш-ч</v>
          </cell>
          <cell r="C314" t="str">
            <v>АВС-2957</v>
          </cell>
          <cell r="D314" t="str">
            <v>-331532</v>
          </cell>
          <cell r="E314">
            <v>2.38</v>
          </cell>
          <cell r="F314">
            <v>0.14896999999999999</v>
          </cell>
        </row>
        <row r="315">
          <cell r="A315" t="str">
            <v>Термос 100 л</v>
          </cell>
          <cell r="B315" t="str">
            <v>маш-ч</v>
          </cell>
          <cell r="C315" t="str">
            <v>АВС-2993</v>
          </cell>
          <cell r="D315" t="str">
            <v>-361101</v>
          </cell>
          <cell r="E315">
            <v>3.1</v>
          </cell>
          <cell r="F315">
            <v>27.51</v>
          </cell>
        </row>
        <row r="316">
          <cell r="A316" t="str">
            <v>Автомобили бортовые</v>
          </cell>
        </row>
        <row r="317">
          <cell r="A317" t="str">
            <v>грузоподъемностью до 5 т</v>
          </cell>
          <cell r="B317" t="str">
            <v>маш.-ч</v>
          </cell>
          <cell r="C317" t="str">
            <v>АВС-2996</v>
          </cell>
          <cell r="D317" t="str">
            <v>-400001</v>
          </cell>
          <cell r="E317">
            <v>446.76</v>
          </cell>
          <cell r="F317">
            <v>3057.88</v>
          </cell>
        </row>
        <row r="318">
          <cell r="A318" t="str">
            <v>Автомобили-самосвалы</v>
          </cell>
        </row>
        <row r="319">
          <cell r="A319" t="str">
            <v>грузоподъемностью до 7 т</v>
          </cell>
          <cell r="B319" t="str">
            <v>маш.-ч</v>
          </cell>
          <cell r="C319" t="str">
            <v>АВС-2999</v>
          </cell>
          <cell r="D319" t="str">
            <v>-400051</v>
          </cell>
          <cell r="E319">
            <v>140.21</v>
          </cell>
          <cell r="F319">
            <v>2.47E-2</v>
          </cell>
        </row>
        <row r="320">
          <cell r="A320" t="str">
            <v>Вибраторы глубинные</v>
          </cell>
          <cell r="B320" t="str">
            <v>маш.-ч.</v>
          </cell>
          <cell r="C320" t="str">
            <v>АВС-3000</v>
          </cell>
          <cell r="D320" t="str">
            <v>-111100</v>
          </cell>
          <cell r="E320">
            <v>4.21</v>
          </cell>
          <cell r="F320">
            <v>144.553</v>
          </cell>
        </row>
        <row r="321">
          <cell r="A321" t="str">
            <v>Вибраторы поверхностные</v>
          </cell>
          <cell r="B321" t="str">
            <v>маш.-ч</v>
          </cell>
          <cell r="C321" t="str">
            <v>АВС-3001</v>
          </cell>
          <cell r="D321" t="str">
            <v>-111301</v>
          </cell>
          <cell r="E321">
            <v>0.94</v>
          </cell>
          <cell r="F321">
            <v>7.7343400000000004</v>
          </cell>
        </row>
        <row r="322">
          <cell r="A322" t="str">
            <v>Краны башенные при работе на других</v>
          </cell>
        </row>
        <row r="323">
          <cell r="A323" t="str">
            <v>видах строительства (кроме монтажа</v>
          </cell>
        </row>
        <row r="324">
          <cell r="A324" t="str">
            <v>технологического оборудования) 8 т</v>
          </cell>
          <cell r="B324" t="str">
            <v>маш-ч</v>
          </cell>
          <cell r="C324" t="str">
            <v>АВС-3011</v>
          </cell>
          <cell r="D324" t="str">
            <v>-020129</v>
          </cell>
          <cell r="E324">
            <v>514.24</v>
          </cell>
          <cell r="F324">
            <v>72.893699999999995</v>
          </cell>
        </row>
        <row r="325">
          <cell r="A325" t="str">
            <v>Тали электрические общего</v>
          </cell>
        </row>
        <row r="326">
          <cell r="A326" t="str">
            <v>назначения, грузоподъемность 1 т</v>
          </cell>
          <cell r="B326" t="str">
            <v>маш-ч</v>
          </cell>
          <cell r="C326" t="str">
            <v>АВС-3018</v>
          </cell>
          <cell r="D326" t="str">
            <v>-031892</v>
          </cell>
          <cell r="E326">
            <v>4.96</v>
          </cell>
          <cell r="F326">
            <v>1.44</v>
          </cell>
        </row>
        <row r="327">
          <cell r="A327" t="str">
            <v>Виброплита с двигателем внутреннего</v>
          </cell>
        </row>
        <row r="328">
          <cell r="A328" t="str">
            <v>сгорания</v>
          </cell>
          <cell r="B328" t="str">
            <v>маш.-ч</v>
          </cell>
          <cell r="C328" t="str">
            <v>АВС-3037</v>
          </cell>
          <cell r="D328" t="str">
            <v>-122801</v>
          </cell>
          <cell r="E328">
            <v>155.85</v>
          </cell>
          <cell r="F328">
            <v>31.876000000000001</v>
          </cell>
        </row>
        <row r="329">
          <cell r="A329" t="str">
            <v>Бункеры</v>
          </cell>
          <cell r="B329" t="str">
            <v>маш.-ч</v>
          </cell>
          <cell r="C329" t="str">
            <v>АВС-3072</v>
          </cell>
          <cell r="D329" t="str">
            <v>-360611</v>
          </cell>
          <cell r="E329">
            <v>10.3</v>
          </cell>
          <cell r="F329">
            <v>248.691</v>
          </cell>
        </row>
        <row r="330">
          <cell r="A330" t="str">
            <v>Прибор ультразвукового контроля типа</v>
          </cell>
        </row>
        <row r="331">
          <cell r="A331" t="str">
            <v>УЗК 7</v>
          </cell>
          <cell r="B331" t="str">
            <v>маш.-ч</v>
          </cell>
          <cell r="C331" t="str">
            <v>АВС-3101</v>
          </cell>
          <cell r="D331" t="str">
            <v>-150840</v>
          </cell>
          <cell r="E331">
            <v>716.33</v>
          </cell>
          <cell r="F331">
            <v>45.41</v>
          </cell>
        </row>
        <row r="332">
          <cell r="A332" t="str">
            <v>Агрегат сварочный 2-х постовой для</v>
          </cell>
        </row>
        <row r="333">
          <cell r="A333" t="str">
            <v>ручной сварки на базе трактора</v>
          </cell>
        </row>
        <row r="334">
          <cell r="A334" t="str">
            <v>мощностью 96 квт (130 л.с.)</v>
          </cell>
          <cell r="B334" t="str">
            <v>маш.-ч</v>
          </cell>
          <cell r="C334" t="str">
            <v>АВС-3109</v>
          </cell>
          <cell r="D334" t="str">
            <v>-150203</v>
          </cell>
          <cell r="E334">
            <v>398.83</v>
          </cell>
          <cell r="F334">
            <v>5.0220000000000001E-2</v>
          </cell>
        </row>
        <row r="335">
          <cell r="A335" t="str">
            <v>Трубоукладчик ТГ-61</v>
          </cell>
        </row>
        <row r="336">
          <cell r="A336" t="str">
            <v>грузоподъемностью 6,3 т</v>
          </cell>
          <cell r="B336" t="str">
            <v>маш.-ч</v>
          </cell>
          <cell r="C336" t="str">
            <v>АВС-3131</v>
          </cell>
          <cell r="D336" t="str">
            <v>-150706</v>
          </cell>
          <cell r="E336">
            <v>537.26</v>
          </cell>
          <cell r="F336">
            <v>0.10044</v>
          </cell>
        </row>
        <row r="337">
          <cell r="A337" t="str">
            <v>Установка компрессорная передвижная</v>
          </cell>
        </row>
        <row r="338">
          <cell r="A338" t="str">
            <v>типа ПР-10м давлением до 0,9 мпа</v>
          </cell>
        </row>
        <row r="339">
          <cell r="A339" t="str">
            <v>производительностью 11 м3/мин</v>
          </cell>
          <cell r="B339" t="str">
            <v>маш.-ч</v>
          </cell>
          <cell r="C339" t="str">
            <v>АВС-3159</v>
          </cell>
          <cell r="D339" t="str">
            <v>-153010</v>
          </cell>
          <cell r="E339">
            <v>86.41</v>
          </cell>
          <cell r="F339">
            <v>0.30814000000000002</v>
          </cell>
        </row>
        <row r="340">
          <cell r="A340" t="str">
            <v>Автобус вахтовый на 18 мест</v>
          </cell>
          <cell r="B340" t="str">
            <v>маш.-ч</v>
          </cell>
          <cell r="C340" t="str">
            <v>АВС-3187</v>
          </cell>
          <cell r="D340" t="str">
            <v>-153401</v>
          </cell>
          <cell r="E340">
            <v>482.48</v>
          </cell>
          <cell r="F340">
            <v>0.35836000000000001</v>
          </cell>
        </row>
        <row r="341">
          <cell r="A341" t="str">
            <v>Экскаваторы одноковшовые</v>
          </cell>
        </row>
        <row r="342">
          <cell r="A342" t="str">
            <v>гидравлические на гусеничном ходу с</v>
          </cell>
        </row>
        <row r="343">
          <cell r="A343" t="str">
            <v>ковшом вместимостью 0,65 м3 при</v>
          </cell>
        </row>
        <row r="344">
          <cell r="A344" t="str">
            <v>работе на сооружении магистральных</v>
          </cell>
        </row>
        <row r="345">
          <cell r="A345" t="str">
            <v>трубопроводов</v>
          </cell>
          <cell r="B345" t="str">
            <v>маш.-ч</v>
          </cell>
          <cell r="C345" t="str">
            <v>АВС-3193</v>
          </cell>
          <cell r="D345" t="str">
            <v>-060223</v>
          </cell>
          <cell r="E345">
            <v>1266.95</v>
          </cell>
          <cell r="F345">
            <v>5.0220000000000001E-2</v>
          </cell>
        </row>
        <row r="346">
          <cell r="A346" t="str">
            <v>Итого машины и механизмы</v>
          </cell>
          <cell r="B346" t="str">
            <v>руб</v>
          </cell>
          <cell r="C346" t="str">
            <v>ItMash-P3</v>
          </cell>
          <cell r="E346">
            <v>54582500.82</v>
          </cell>
        </row>
        <row r="347">
          <cell r="A347" t="str">
            <v>Горячекатаная арматурная сталь</v>
          </cell>
        </row>
        <row r="348">
          <cell r="A348" t="str">
            <v>гладкая класса а-1, диаметром 14 мм</v>
          </cell>
          <cell r="B348" t="str">
            <v>т</v>
          </cell>
          <cell r="C348" t="str">
            <v>АВС-3508</v>
          </cell>
          <cell r="D348" t="str">
            <v>204-9173</v>
          </cell>
          <cell r="E348">
            <v>14548.06</v>
          </cell>
          <cell r="F348">
            <v>1.35E-2</v>
          </cell>
        </row>
        <row r="349">
          <cell r="A349" t="str">
            <v>Анкерные детали из прямых или гнутых</v>
          </cell>
        </row>
        <row r="350">
          <cell r="A350" t="str">
            <v>круглых стержней с резьбой /в</v>
          </cell>
        </row>
        <row r="351">
          <cell r="A351" t="str">
            <v>комплекте с шайбами и гайками или</v>
          </cell>
        </row>
        <row r="352">
          <cell r="A352" t="str">
            <v>без них/, поставляемые отдельно</v>
          </cell>
          <cell r="B352" t="str">
            <v>т</v>
          </cell>
          <cell r="C352" t="str">
            <v>АВС-5628</v>
          </cell>
          <cell r="D352" t="str">
            <v>204-0059</v>
          </cell>
          <cell r="E352">
            <v>23865.19</v>
          </cell>
          <cell r="F352">
            <v>0.15160000000000001</v>
          </cell>
        </row>
        <row r="353">
          <cell r="A353" t="str">
            <v>Бетон тяжелый М-50 фракции 5-20мм</v>
          </cell>
        </row>
        <row r="354">
          <cell r="A354" t="str">
            <v>(класс В3,5)</v>
          </cell>
          <cell r="B354" t="str">
            <v>м3</v>
          </cell>
          <cell r="C354" t="str">
            <v>АВС-6302</v>
          </cell>
          <cell r="D354" t="str">
            <v>401-0001</v>
          </cell>
          <cell r="E354">
            <v>3172</v>
          </cell>
          <cell r="F354">
            <v>0.2346</v>
          </cell>
        </row>
        <row r="355">
          <cell r="A355" t="str">
            <v>Бетон тяжелый М-100 фракции 10-20мм</v>
          </cell>
          <cell r="B355" t="str">
            <v>м3</v>
          </cell>
          <cell r="C355" t="str">
            <v>АВС-6313</v>
          </cell>
          <cell r="D355" t="str">
            <v>П401-0003</v>
          </cell>
          <cell r="E355">
            <v>3226</v>
          </cell>
          <cell r="F355">
            <v>56.356299999999997</v>
          </cell>
        </row>
        <row r="356">
          <cell r="A356" t="str">
            <v>Бетон тяжелый М-100 фракции 20-40мм</v>
          </cell>
          <cell r="B356" t="str">
            <v>м3</v>
          </cell>
          <cell r="C356" t="str">
            <v>АВС-6314</v>
          </cell>
          <cell r="D356" t="str">
            <v>401-0003</v>
          </cell>
          <cell r="E356">
            <v>3226</v>
          </cell>
          <cell r="F356">
            <v>37.383000000000003</v>
          </cell>
        </row>
        <row r="357">
          <cell r="A357" t="str">
            <v>Бетон тяжелый М-150 фракции 20-40мм</v>
          </cell>
          <cell r="B357" t="str">
            <v>м3</v>
          </cell>
          <cell r="C357" t="str">
            <v>АВС-6319</v>
          </cell>
          <cell r="D357" t="str">
            <v>401-0004</v>
          </cell>
          <cell r="E357">
            <v>3262</v>
          </cell>
          <cell r="F357">
            <v>2.0910000000000002</v>
          </cell>
        </row>
        <row r="358">
          <cell r="A358" t="str">
            <v>Бетон тяжелый М-200 фракции 20-40мм</v>
          </cell>
          <cell r="B358" t="str">
            <v>м3</v>
          </cell>
          <cell r="C358" t="str">
            <v>АВС-6324</v>
          </cell>
          <cell r="D358" t="str">
            <v>401-0006</v>
          </cell>
          <cell r="E358">
            <v>3325</v>
          </cell>
          <cell r="F358">
            <v>38.627899999999997</v>
          </cell>
        </row>
        <row r="359">
          <cell r="A359" t="str">
            <v>Бетон тяжелый М-300 фракции 20-40мм</v>
          </cell>
          <cell r="B359" t="str">
            <v>м3</v>
          </cell>
          <cell r="C359" t="str">
            <v>АВС-6334</v>
          </cell>
          <cell r="D359" t="str">
            <v>401-0008</v>
          </cell>
          <cell r="E359">
            <v>3468</v>
          </cell>
          <cell r="F359">
            <v>0.26519999999999999</v>
          </cell>
        </row>
        <row r="360">
          <cell r="A360" t="str">
            <v>Бетон тяжелый М-350 фракции 10-20мм</v>
          </cell>
          <cell r="B360" t="str">
            <v>м3</v>
          </cell>
          <cell r="C360" t="str">
            <v>АВС-6337</v>
          </cell>
          <cell r="D360" t="str">
            <v>401-0009</v>
          </cell>
          <cell r="E360">
            <v>3482</v>
          </cell>
          <cell r="F360">
            <v>0.48232000000000003</v>
          </cell>
        </row>
        <row r="361">
          <cell r="A361" t="str">
            <v>Бетон тяжелый М-350 фракции 20-40мм</v>
          </cell>
          <cell r="B361" t="str">
            <v>м3</v>
          </cell>
          <cell r="C361" t="str">
            <v>АВС-6338</v>
          </cell>
          <cell r="D361" t="str">
            <v>401-0009</v>
          </cell>
          <cell r="E361">
            <v>3482</v>
          </cell>
          <cell r="F361">
            <v>64.816800000000001</v>
          </cell>
        </row>
        <row r="362">
          <cell r="A362" t="str">
            <v>Бетон дорожный М-300 фракции 20-40мм</v>
          </cell>
          <cell r="B362" t="str">
            <v>м3</v>
          </cell>
          <cell r="C362" t="str">
            <v>АВС-7133</v>
          </cell>
          <cell r="D362" t="str">
            <v>401-0008</v>
          </cell>
          <cell r="E362">
            <v>3468</v>
          </cell>
          <cell r="F362">
            <v>46.267200000000003</v>
          </cell>
        </row>
        <row r="363">
          <cell r="A363" t="str">
            <v>Вода</v>
          </cell>
          <cell r="B363" t="str">
            <v>м3</v>
          </cell>
          <cell r="C363" t="str">
            <v>АВС-9210</v>
          </cell>
          <cell r="D363" t="str">
            <v>411-0001</v>
          </cell>
          <cell r="E363">
            <v>14.94</v>
          </cell>
          <cell r="F363">
            <v>4846.05</v>
          </cell>
        </row>
        <row r="364">
          <cell r="A364" t="str">
            <v>Глина</v>
          </cell>
          <cell r="B364" t="str">
            <v>м3</v>
          </cell>
          <cell r="C364" t="str">
            <v>АВС-9650</v>
          </cell>
          <cell r="D364" t="str">
            <v>407-0001</v>
          </cell>
          <cell r="E364">
            <v>846.39</v>
          </cell>
          <cell r="F364">
            <v>40.537500000000001</v>
          </cell>
        </row>
        <row r="365">
          <cell r="A365" t="str">
            <v>Известь хлорная</v>
          </cell>
          <cell r="B365" t="str">
            <v>кг</v>
          </cell>
          <cell r="C365" t="str">
            <v>АВС-9774</v>
          </cell>
          <cell r="D365" t="str">
            <v>101-1601</v>
          </cell>
          <cell r="E365">
            <v>7.43</v>
          </cell>
          <cell r="F365">
            <v>2.1049999999999999E-2</v>
          </cell>
        </row>
        <row r="366">
          <cell r="A366" t="str">
            <v>Кирпич керамический одинарный М-75</v>
          </cell>
          <cell r="B366" t="str">
            <v>1000шт</v>
          </cell>
          <cell r="C366" t="str">
            <v>АВС-9902</v>
          </cell>
          <cell r="D366" t="str">
            <v>404-0004</v>
          </cell>
          <cell r="E366">
            <v>5872.69</v>
          </cell>
          <cell r="F366">
            <v>59.36</v>
          </cell>
        </row>
        <row r="367">
          <cell r="A367" t="str">
            <v>Кирпич керамический одинарный М-100</v>
          </cell>
        </row>
        <row r="368">
          <cell r="A368" t="str">
            <v>размером 250х120х65 мм</v>
          </cell>
          <cell r="B368" t="str">
            <v>1000шт</v>
          </cell>
          <cell r="C368" t="str">
            <v>АВС-9903</v>
          </cell>
          <cell r="D368" t="str">
            <v>404-0005</v>
          </cell>
          <cell r="E368">
            <v>5872.69</v>
          </cell>
          <cell r="F368">
            <v>1.18326</v>
          </cell>
        </row>
        <row r="369">
          <cell r="A369" t="str">
            <v>Песок природный</v>
          </cell>
          <cell r="B369" t="str">
            <v>м3</v>
          </cell>
          <cell r="C369" t="str">
            <v>АВС-11001</v>
          </cell>
          <cell r="D369" t="str">
            <v>408-9040</v>
          </cell>
          <cell r="E369">
            <v>1495.2</v>
          </cell>
          <cell r="F369">
            <v>123.003</v>
          </cell>
        </row>
        <row r="370">
          <cell r="A370" t="str">
            <v>Песок для строительных работ</v>
          </cell>
        </row>
        <row r="371">
          <cell r="A371" t="str">
            <v>природный обогащенный</v>
          </cell>
          <cell r="B371" t="str">
            <v>м3</v>
          </cell>
          <cell r="C371" t="str">
            <v>АВС-11003</v>
          </cell>
          <cell r="D371" t="str">
            <v>408-9394</v>
          </cell>
          <cell r="E371">
            <v>1495.2</v>
          </cell>
          <cell r="F371">
            <v>0.51519999999999999</v>
          </cell>
        </row>
        <row r="372">
          <cell r="A372" t="str">
            <v>Песок для строительных работ</v>
          </cell>
        </row>
        <row r="373">
          <cell r="A373" t="str">
            <v>/речной/</v>
          </cell>
          <cell r="B373" t="str">
            <v>м3</v>
          </cell>
          <cell r="C373" t="str">
            <v>АВС-11209</v>
          </cell>
          <cell r="D373" t="str">
            <v>П408-9040</v>
          </cell>
          <cell r="E373">
            <v>0</v>
          </cell>
          <cell r="F373" t="str">
            <v>0</v>
          </cell>
        </row>
        <row r="374">
          <cell r="A374" t="str">
            <v>Песок природный /77 проц. карьерный</v>
          </cell>
        </row>
        <row r="375">
          <cell r="A375" t="str">
            <v>23проц. речной/</v>
          </cell>
          <cell r="B375" t="str">
            <v>м3</v>
          </cell>
          <cell r="C375" t="str">
            <v>АВС-11214</v>
          </cell>
          <cell r="D375" t="str">
            <v>408-9040</v>
          </cell>
          <cell r="E375">
            <v>1495.2</v>
          </cell>
          <cell r="F375">
            <v>31249.5</v>
          </cell>
        </row>
        <row r="376">
          <cell r="A376" t="str">
            <v>Раствор готовый кладочный тяжелый</v>
          </cell>
        </row>
        <row r="377">
          <cell r="A377" t="str">
            <v>цементный М-50</v>
          </cell>
          <cell r="B377" t="str">
            <v>м3</v>
          </cell>
          <cell r="C377" t="str">
            <v>АВС-12102</v>
          </cell>
          <cell r="D377" t="str">
            <v>402-0002</v>
          </cell>
          <cell r="E377">
            <v>2834</v>
          </cell>
          <cell r="F377">
            <v>36.9666</v>
          </cell>
        </row>
        <row r="378">
          <cell r="A378" t="str">
            <v>Раствор готовый кладочный тяжелый</v>
          </cell>
        </row>
        <row r="379">
          <cell r="A379" t="str">
            <v>цементный М-100</v>
          </cell>
          <cell r="B379" t="str">
            <v>м3</v>
          </cell>
          <cell r="C379" t="str">
            <v>АВС-12104</v>
          </cell>
          <cell r="D379" t="str">
            <v>402-0004</v>
          </cell>
          <cell r="E379">
            <v>2965</v>
          </cell>
          <cell r="F379">
            <v>1.2276199999999999</v>
          </cell>
        </row>
        <row r="380">
          <cell r="A380" t="str">
            <v>Раствор готовый кладочный тяжелый</v>
          </cell>
        </row>
        <row r="381">
          <cell r="A381" t="str">
            <v>цементный М-150</v>
          </cell>
          <cell r="B381" t="str">
            <v>м3</v>
          </cell>
          <cell r="C381" t="str">
            <v>АВС-12105</v>
          </cell>
          <cell r="D381" t="str">
            <v>402-0005</v>
          </cell>
          <cell r="E381">
            <v>3162</v>
          </cell>
          <cell r="F381">
            <v>0.86860000000000004</v>
          </cell>
        </row>
        <row r="382">
          <cell r="A382" t="str">
            <v>Раствор кладочный тяжелый цементно-</v>
          </cell>
        </row>
        <row r="383">
          <cell r="A383" t="str">
            <v>известковый М-10</v>
          </cell>
          <cell r="B383" t="str">
            <v>м3</v>
          </cell>
          <cell r="C383" t="str">
            <v>АВС-12119</v>
          </cell>
          <cell r="D383" t="str">
            <v>402-0011</v>
          </cell>
          <cell r="E383">
            <v>2819</v>
          </cell>
          <cell r="F383">
            <v>0.26</v>
          </cell>
        </row>
        <row r="384">
          <cell r="A384" t="str">
            <v>Раствор кладочный тяжелый цементно-</v>
          </cell>
        </row>
        <row r="385">
          <cell r="A385" t="str">
            <v>известковый М-25</v>
          </cell>
          <cell r="B385" t="str">
            <v>м3</v>
          </cell>
          <cell r="C385" t="str">
            <v>АВС-12120</v>
          </cell>
          <cell r="D385" t="str">
            <v>402-0012</v>
          </cell>
          <cell r="E385">
            <v>2903</v>
          </cell>
          <cell r="F385">
            <v>3.0000000000000001E-3</v>
          </cell>
        </row>
        <row r="386">
          <cell r="A386" t="str">
            <v>Раствор готовый отделочный тяжелый</v>
          </cell>
        </row>
        <row r="387">
          <cell r="A387" t="str">
            <v>цементный 1:2</v>
          </cell>
          <cell r="B387" t="str">
            <v>м3</v>
          </cell>
          <cell r="C387" t="str">
            <v>АВС-12134</v>
          </cell>
          <cell r="D387" t="str">
            <v>402-0087</v>
          </cell>
          <cell r="E387">
            <v>3135</v>
          </cell>
          <cell r="F387">
            <v>1.5679999999999999E-2</v>
          </cell>
        </row>
        <row r="388">
          <cell r="A388" t="str">
            <v>Раствор готовый отделочный тяжелый</v>
          </cell>
        </row>
        <row r="389">
          <cell r="A389" t="str">
            <v>цементный 1:3</v>
          </cell>
          <cell r="B389" t="str">
            <v>м3</v>
          </cell>
          <cell r="C389" t="str">
            <v>АВС-12135</v>
          </cell>
          <cell r="D389" t="str">
            <v>402-0078</v>
          </cell>
          <cell r="E389">
            <v>3089</v>
          </cell>
          <cell r="F389">
            <v>53.087400000000002</v>
          </cell>
        </row>
        <row r="390">
          <cell r="A390" t="str">
            <v>Раствор готовый отделочный тяжелый</v>
          </cell>
        </row>
        <row r="391">
          <cell r="A391" t="str">
            <v>цементно-известковый 1:1:6</v>
          </cell>
          <cell r="B391" t="str">
            <v>м3</v>
          </cell>
          <cell r="C391" t="str">
            <v>АВС-12138</v>
          </cell>
          <cell r="D391" t="str">
            <v>402-0083</v>
          </cell>
          <cell r="E391">
            <v>2796</v>
          </cell>
          <cell r="F391">
            <v>4.3376999999999999</v>
          </cell>
        </row>
        <row r="392">
          <cell r="A392" t="str">
            <v>Раствор готовый отделочный тяжелый</v>
          </cell>
        </row>
        <row r="393">
          <cell r="A393" t="str">
            <v>известковый 1:2,5</v>
          </cell>
          <cell r="B393" t="str">
            <v>м3</v>
          </cell>
          <cell r="C393" t="str">
            <v>АВС-12147</v>
          </cell>
          <cell r="D393" t="str">
            <v>402-0086</v>
          </cell>
          <cell r="E393">
            <v>2769</v>
          </cell>
          <cell r="F393">
            <v>0.30099999999999999</v>
          </cell>
        </row>
        <row r="394">
          <cell r="A394" t="str">
            <v>Раствор глинистый</v>
          </cell>
          <cell r="B394" t="str">
            <v>м3</v>
          </cell>
          <cell r="C394" t="str">
            <v>АВС-12183</v>
          </cell>
          <cell r="D394" t="str">
            <v>402-9003</v>
          </cell>
          <cell r="E394">
            <v>846.39</v>
          </cell>
          <cell r="F394">
            <v>2.16</v>
          </cell>
        </row>
        <row r="395">
          <cell r="A395" t="str">
            <v>Раствор цементный</v>
          </cell>
          <cell r="B395" t="str">
            <v>м3</v>
          </cell>
          <cell r="C395" t="str">
            <v>АВС-12198</v>
          </cell>
          <cell r="D395" t="str">
            <v>402-9050</v>
          </cell>
          <cell r="E395">
            <v>3786.25</v>
          </cell>
          <cell r="F395">
            <v>2.6939999999999999E-2</v>
          </cell>
        </row>
        <row r="396">
          <cell r="A396" t="str">
            <v>Смесь цементно-песчаная</v>
          </cell>
          <cell r="B396" t="str">
            <v>м3</v>
          </cell>
          <cell r="C396" t="str">
            <v>АВС-12306</v>
          </cell>
          <cell r="D396" t="str">
            <v>407-9040</v>
          </cell>
          <cell r="E396">
            <v>866</v>
          </cell>
          <cell r="F396">
            <v>2587.6</v>
          </cell>
        </row>
        <row r="397">
          <cell r="A397" t="str">
            <v>Щебень каменный</v>
          </cell>
          <cell r="B397" t="str">
            <v>м3</v>
          </cell>
          <cell r="C397" t="str">
            <v>АВС-12700</v>
          </cell>
          <cell r="D397" t="str">
            <v>408-9090</v>
          </cell>
          <cell r="E397">
            <v>465.94</v>
          </cell>
          <cell r="F397">
            <v>36.982900000000001</v>
          </cell>
        </row>
        <row r="398">
          <cell r="A398" t="str">
            <v>Щебень из естественного камня для</v>
          </cell>
        </row>
        <row r="399">
          <cell r="A399" t="str">
            <v>строительных и дорожных работ М-400</v>
          </cell>
        </row>
        <row r="400">
          <cell r="A400" t="str">
            <v>фракции 5-20мм</v>
          </cell>
          <cell r="B400" t="str">
            <v>м3</v>
          </cell>
          <cell r="C400" t="str">
            <v>АВС-12718</v>
          </cell>
          <cell r="D400" t="str">
            <v>401-0001</v>
          </cell>
          <cell r="E400">
            <v>1705.12</v>
          </cell>
          <cell r="F400">
            <v>1E-3</v>
          </cell>
        </row>
        <row r="401">
          <cell r="A401" t="str">
            <v>Щебень из естественного камня для</v>
          </cell>
        </row>
        <row r="402">
          <cell r="A402" t="str">
            <v>строительных и дорожных работ М-400</v>
          </cell>
        </row>
        <row r="403">
          <cell r="A403" t="str">
            <v>фракции 10-20мм</v>
          </cell>
          <cell r="B403" t="str">
            <v>м3</v>
          </cell>
          <cell r="C403" t="str">
            <v>АВС-12720</v>
          </cell>
          <cell r="D403" t="str">
            <v>408-0022</v>
          </cell>
          <cell r="E403">
            <v>1932.46</v>
          </cell>
          <cell r="F403">
            <v>111.06399999999999</v>
          </cell>
        </row>
        <row r="404">
          <cell r="A404" t="str">
            <v>Щебень из естественного камня для</v>
          </cell>
        </row>
        <row r="405">
          <cell r="A405" t="str">
            <v>строительных и дорожных работ М-400</v>
          </cell>
        </row>
        <row r="406">
          <cell r="A406" t="str">
            <v>фракции 20-40мм</v>
          </cell>
          <cell r="B406" t="str">
            <v>м3</v>
          </cell>
          <cell r="C406" t="str">
            <v>АВС-12722</v>
          </cell>
          <cell r="D406" t="str">
            <v>408-0023</v>
          </cell>
          <cell r="E406">
            <v>1890.05</v>
          </cell>
          <cell r="F406">
            <v>3.1334</v>
          </cell>
        </row>
        <row r="407">
          <cell r="A407" t="str">
            <v>Щебень из естественного камня для</v>
          </cell>
        </row>
        <row r="408">
          <cell r="A408" t="str">
            <v>строительных и дорожных работ М-400</v>
          </cell>
        </row>
        <row r="409">
          <cell r="A409" t="str">
            <v>фракции 40-70мм</v>
          </cell>
          <cell r="B409" t="str">
            <v>м3</v>
          </cell>
          <cell r="C409" t="str">
            <v>АВС-12723</v>
          </cell>
          <cell r="D409" t="str">
            <v>408-0024</v>
          </cell>
          <cell r="E409">
            <v>1890.05</v>
          </cell>
          <cell r="F409">
            <v>0.02</v>
          </cell>
        </row>
        <row r="410">
          <cell r="A410" t="str">
            <v>Щебень из естественного камня для</v>
          </cell>
        </row>
        <row r="411">
          <cell r="A411" t="str">
            <v>строительных и дорожных работ М-600</v>
          </cell>
        </row>
        <row r="412">
          <cell r="A412" t="str">
            <v>фракции 10-20мм</v>
          </cell>
          <cell r="B412" t="str">
            <v>м3</v>
          </cell>
          <cell r="C412" t="str">
            <v>АВС-12731</v>
          </cell>
          <cell r="D412" t="str">
            <v>408-0018</v>
          </cell>
          <cell r="E412">
            <v>1978.3</v>
          </cell>
          <cell r="F412">
            <v>0.61599999999999999</v>
          </cell>
        </row>
        <row r="413">
          <cell r="A413" t="str">
            <v>Щебень из естественного камня для</v>
          </cell>
        </row>
        <row r="414">
          <cell r="A414" t="str">
            <v>строительных и дорожных работ М-600</v>
          </cell>
        </row>
        <row r="415">
          <cell r="A415" t="str">
            <v>фракции 20-40мм</v>
          </cell>
          <cell r="B415" t="str">
            <v>м3</v>
          </cell>
          <cell r="C415" t="str">
            <v>АВС-12732</v>
          </cell>
          <cell r="D415" t="str">
            <v>408-0019</v>
          </cell>
          <cell r="E415">
            <v>1927.62</v>
          </cell>
          <cell r="F415">
            <v>1.8745000000000001</v>
          </cell>
        </row>
        <row r="416">
          <cell r="A416" t="str">
            <v>Щебень из естественного камня для</v>
          </cell>
        </row>
        <row r="417">
          <cell r="A417" t="str">
            <v>строительных и дорожных работ М-800</v>
          </cell>
        </row>
        <row r="418">
          <cell r="A418" t="str">
            <v>фракции 20-40мм</v>
          </cell>
          <cell r="B418" t="str">
            <v>м3</v>
          </cell>
          <cell r="C418" t="str">
            <v>АВС-12741</v>
          </cell>
          <cell r="D418" t="str">
            <v>408-0015</v>
          </cell>
          <cell r="E418">
            <v>1772.95</v>
          </cell>
          <cell r="F418">
            <v>15.012</v>
          </cell>
        </row>
        <row r="419">
          <cell r="A419" t="str">
            <v>Щебень из естественного камня для</v>
          </cell>
        </row>
        <row r="420">
          <cell r="A420" t="str">
            <v>строительных и дорожных работ М-800</v>
          </cell>
        </row>
        <row r="421">
          <cell r="A421" t="str">
            <v>фракции 40-70мм</v>
          </cell>
          <cell r="B421" t="str">
            <v>м3</v>
          </cell>
          <cell r="C421" t="str">
            <v>АВС-12742</v>
          </cell>
          <cell r="D421" t="str">
            <v>408-0016</v>
          </cell>
          <cell r="E421">
            <v>1763.14</v>
          </cell>
          <cell r="F421">
            <v>0.92447999999999997</v>
          </cell>
        </row>
        <row r="422">
          <cell r="A422" t="str">
            <v>Щебень из естественного камня для</v>
          </cell>
        </row>
        <row r="423">
          <cell r="A423" t="str">
            <v>строительных и дорожных работ М-</v>
          </cell>
        </row>
        <row r="424">
          <cell r="A424" t="str">
            <v>1000 фракции 20-40мм</v>
          </cell>
          <cell r="B424" t="str">
            <v>м3</v>
          </cell>
          <cell r="C424" t="str">
            <v>АВС-12752</v>
          </cell>
          <cell r="D424" t="str">
            <v>408-0011</v>
          </cell>
          <cell r="E424">
            <v>1705.12</v>
          </cell>
          <cell r="F424">
            <v>4.2111999999999998</v>
          </cell>
        </row>
        <row r="425">
          <cell r="A425" t="str">
            <v>Щебень из естественного камня для</v>
          </cell>
        </row>
        <row r="426">
          <cell r="A426" t="str">
            <v>строительных и дорожных работ М-</v>
          </cell>
        </row>
        <row r="427">
          <cell r="A427" t="str">
            <v>1000 фракции 40-70мм</v>
          </cell>
          <cell r="B427" t="str">
            <v>м3</v>
          </cell>
          <cell r="C427" t="str">
            <v>АВС-12753</v>
          </cell>
          <cell r="D427" t="str">
            <v>408-0012</v>
          </cell>
          <cell r="E427">
            <v>1705.12</v>
          </cell>
          <cell r="F427">
            <v>30.202200000000001</v>
          </cell>
        </row>
        <row r="428">
          <cell r="A428" t="str">
            <v>Щебень</v>
          </cell>
          <cell r="B428" t="str">
            <v>м3</v>
          </cell>
          <cell r="C428" t="str">
            <v>АВС-15028</v>
          </cell>
          <cell r="D428" t="str">
            <v>408-9080</v>
          </cell>
          <cell r="E428">
            <v>1705.12</v>
          </cell>
          <cell r="F428">
            <v>36.096299999999999</v>
          </cell>
        </row>
        <row r="429">
          <cell r="A429" t="str">
            <v>Песок</v>
          </cell>
          <cell r="B429" t="str">
            <v>м3</v>
          </cell>
          <cell r="C429" t="str">
            <v>АВС-15030</v>
          </cell>
          <cell r="D429" t="str">
            <v>408-9080</v>
          </cell>
          <cell r="E429">
            <v>1495.2</v>
          </cell>
          <cell r="F429">
            <v>1.8800000000000001E-2</v>
          </cell>
        </row>
        <row r="430">
          <cell r="A430" t="str">
            <v>Сталь листовая</v>
          </cell>
          <cell r="B430" t="str">
            <v>т</v>
          </cell>
          <cell r="C430" t="str">
            <v>АВС-15039</v>
          </cell>
          <cell r="D430" t="str">
            <v>101-1129</v>
          </cell>
          <cell r="E430">
            <v>9445.2000000000007</v>
          </cell>
          <cell r="F430">
            <v>12.311299999999999</v>
          </cell>
        </row>
        <row r="431">
          <cell r="A431" t="str">
            <v>Стекло оконное</v>
          </cell>
          <cell r="B431" t="str">
            <v>м2</v>
          </cell>
          <cell r="C431" t="str">
            <v>АВС-15066</v>
          </cell>
          <cell r="D431" t="str">
            <v>101-9882</v>
          </cell>
          <cell r="E431">
            <v>111.04</v>
          </cell>
          <cell r="F431">
            <v>5.74</v>
          </cell>
        </row>
        <row r="432">
          <cell r="A432" t="str">
            <v>Камни бортовые</v>
          </cell>
          <cell r="B432" t="str">
            <v>м</v>
          </cell>
          <cell r="C432" t="str">
            <v>АВС-16000</v>
          </cell>
          <cell r="D432" t="str">
            <v>413-9010</v>
          </cell>
          <cell r="E432">
            <v>218.3</v>
          </cell>
          <cell r="F432" t="str">
            <v>422</v>
          </cell>
        </row>
        <row r="433">
          <cell r="A433" t="str">
            <v>Гвозди строительные</v>
          </cell>
          <cell r="B433" t="str">
            <v>т</v>
          </cell>
          <cell r="C433" t="str">
            <v>АВС-20000</v>
          </cell>
          <cell r="D433" t="str">
            <v>101-1805</v>
          </cell>
          <cell r="E433">
            <v>13133.8</v>
          </cell>
          <cell r="F433">
            <v>2.6190000000000001E-2</v>
          </cell>
        </row>
        <row r="434">
          <cell r="A434" t="str">
            <v>Арматура класса А-1</v>
          </cell>
          <cell r="B434" t="str">
            <v>т</v>
          </cell>
          <cell r="C434" t="str">
            <v>АВС-20006</v>
          </cell>
          <cell r="D434" t="str">
            <v>204-9038</v>
          </cell>
          <cell r="E434">
            <v>12927.35</v>
          </cell>
          <cell r="F434">
            <v>1.0800000000000001E-2</v>
          </cell>
        </row>
        <row r="435">
          <cell r="A435" t="str">
            <v>Пропан-бутан, смесь техническая</v>
          </cell>
          <cell r="B435" t="str">
            <v>кг</v>
          </cell>
          <cell r="C435" t="str">
            <v>АВС-20414</v>
          </cell>
          <cell r="D435" t="str">
            <v>542-0042</v>
          </cell>
          <cell r="E435">
            <v>15.13</v>
          </cell>
          <cell r="F435">
            <v>298.68099999999998</v>
          </cell>
        </row>
        <row r="436">
          <cell r="A436" t="str">
            <v>Очес льняной</v>
          </cell>
          <cell r="B436" t="str">
            <v>кг</v>
          </cell>
          <cell r="C436" t="str">
            <v>АВС-20634</v>
          </cell>
          <cell r="D436" t="str">
            <v>101-1669</v>
          </cell>
          <cell r="E436">
            <v>66.94</v>
          </cell>
          <cell r="F436">
            <v>1.3560000000000001</v>
          </cell>
        </row>
        <row r="437">
          <cell r="A437" t="str">
            <v>Рогожа</v>
          </cell>
          <cell r="B437" t="str">
            <v>м2</v>
          </cell>
          <cell r="C437" t="str">
            <v>АВС-20656</v>
          </cell>
          <cell r="D437" t="str">
            <v>101-1668</v>
          </cell>
          <cell r="E437">
            <v>27.47</v>
          </cell>
          <cell r="F437">
            <v>26.590199999999999</v>
          </cell>
        </row>
        <row r="438">
          <cell r="A438" t="str">
            <v>Ткань</v>
          </cell>
          <cell r="B438" t="str">
            <v>м2</v>
          </cell>
          <cell r="C438" t="str">
            <v>АВС-21134</v>
          </cell>
          <cell r="D438" t="str">
            <v>104-0088</v>
          </cell>
          <cell r="E438">
            <v>80.260000000000005</v>
          </cell>
          <cell r="F438" t="str">
            <v>4023</v>
          </cell>
        </row>
        <row r="439">
          <cell r="A439" t="str">
            <v>Ацетилен газообразный технический</v>
          </cell>
          <cell r="B439" t="str">
            <v>м3</v>
          </cell>
          <cell r="C439" t="str">
            <v>АВС-21183</v>
          </cell>
          <cell r="D439" t="str">
            <v>101-1602</v>
          </cell>
          <cell r="E439">
            <v>135.62</v>
          </cell>
          <cell r="F439">
            <v>31.199300000000001</v>
          </cell>
        </row>
        <row r="440">
          <cell r="A440" t="str">
            <v>Щебень из естественного камня для</v>
          </cell>
        </row>
        <row r="441">
          <cell r="A441" t="str">
            <v>строительных работ фракции 10-20 мм</v>
          </cell>
          <cell r="B441" t="str">
            <v>м3</v>
          </cell>
          <cell r="C441" t="str">
            <v>АВС-21189</v>
          </cell>
          <cell r="D441" t="str">
            <v>408-9132</v>
          </cell>
          <cell r="E441">
            <v>1705.12</v>
          </cell>
          <cell r="F441">
            <v>0.1288</v>
          </cell>
        </row>
        <row r="442">
          <cell r="A442" t="str">
            <v>Сетка тканая с квадратными ячейками</v>
          </cell>
        </row>
        <row r="443">
          <cell r="A443" t="str">
            <v>N05 без покрытия</v>
          </cell>
          <cell r="B443" t="str">
            <v>м2</v>
          </cell>
          <cell r="C443" t="str">
            <v>АВС-21194</v>
          </cell>
          <cell r="D443" t="str">
            <v>101-0874</v>
          </cell>
          <cell r="E443">
            <v>36.450000000000003</v>
          </cell>
          <cell r="F443">
            <v>5.9832000000000001</v>
          </cell>
        </row>
        <row r="444">
          <cell r="A444" t="str">
            <v>Трубы стальные электросварные</v>
          </cell>
        </row>
        <row r="445">
          <cell r="A445" t="str">
            <v>прямошовные и спиральношовные</v>
          </cell>
        </row>
        <row r="446">
          <cell r="A446" t="str">
            <v>больших диаметров группы А и Б с</v>
          </cell>
        </row>
        <row r="447">
          <cell r="A447" t="str">
            <v>сопротивлением разрыву 38 кгс/мм2</v>
          </cell>
        </row>
        <row r="448">
          <cell r="A448" t="str">
            <v>наружный диаметр 530 мм, толщина</v>
          </cell>
        </row>
        <row r="449">
          <cell r="A449" t="str">
            <v>стенки 10 мм</v>
          </cell>
          <cell r="B449" t="str">
            <v>м</v>
          </cell>
          <cell r="C449" t="str">
            <v>АВС-21209</v>
          </cell>
          <cell r="D449" t="str">
            <v>103-0230</v>
          </cell>
          <cell r="E449">
            <v>2065.1999999999998</v>
          </cell>
          <cell r="F449">
            <v>13.2</v>
          </cell>
        </row>
        <row r="450">
          <cell r="A450" t="str">
            <v>Трубы бурильные из стали группы д с</v>
          </cell>
        </row>
        <row r="451">
          <cell r="A451" t="str">
            <v>высаженными внутрь концами и муфты</v>
          </cell>
        </row>
        <row r="452">
          <cell r="A452" t="str">
            <v>к ним ГОСТ 631-75 наружный диаметр</v>
          </cell>
        </row>
        <row r="453">
          <cell r="A453" t="str">
            <v>73 мм, толщина стенки 7 мм</v>
          </cell>
          <cell r="B453" t="str">
            <v>м</v>
          </cell>
          <cell r="C453" t="str">
            <v>АВС-21234</v>
          </cell>
          <cell r="D453" t="str">
            <v>103-0628</v>
          </cell>
          <cell r="E453">
            <v>294.43</v>
          </cell>
          <cell r="F453">
            <v>9.9000000000000005E-2</v>
          </cell>
        </row>
        <row r="454">
          <cell r="A454" t="str">
            <v>Трубы бурильные из стали группы д с</v>
          </cell>
        </row>
        <row r="455">
          <cell r="A455" t="str">
            <v>высаженными внутрь концами и муфты</v>
          </cell>
        </row>
        <row r="456">
          <cell r="A456" t="str">
            <v>к ним ГОСТ 631-75 наружный диаметр</v>
          </cell>
        </row>
        <row r="457">
          <cell r="A457" t="str">
            <v>89 мм, толщина стенки 7 мм</v>
          </cell>
          <cell r="B457" t="str">
            <v>м</v>
          </cell>
          <cell r="C457" t="str">
            <v>АВС-21235</v>
          </cell>
          <cell r="D457" t="str">
            <v>103-0592</v>
          </cell>
          <cell r="E457">
            <v>206.81</v>
          </cell>
          <cell r="F457">
            <v>6.29</v>
          </cell>
        </row>
        <row r="458">
          <cell r="A458" t="str">
            <v>Трубы бурильные из стали группы д с</v>
          </cell>
        </row>
        <row r="459">
          <cell r="A459" t="str">
            <v>высаженными внутрь концами и муфты</v>
          </cell>
        </row>
        <row r="460">
          <cell r="A460" t="str">
            <v>к ним ГОСТ 631-75 наружный диаметр</v>
          </cell>
        </row>
        <row r="461">
          <cell r="A461" t="str">
            <v>114 мм, толщина стенки 8 мм</v>
          </cell>
          <cell r="B461" t="str">
            <v>м</v>
          </cell>
          <cell r="C461" t="str">
            <v>АВС-21236</v>
          </cell>
          <cell r="D461" t="str">
            <v>103-0628</v>
          </cell>
          <cell r="E461">
            <v>294.43</v>
          </cell>
          <cell r="F461">
            <v>1.7999999999999999E-2</v>
          </cell>
        </row>
        <row r="462">
          <cell r="A462" t="str">
            <v>Дюбели распорные полиэтиленовые</v>
          </cell>
          <cell r="B462" t="str">
            <v>10шт</v>
          </cell>
          <cell r="C462" t="str">
            <v>АВС-21246</v>
          </cell>
          <cell r="D462" t="str">
            <v>101-9102</v>
          </cell>
          <cell r="E462">
            <v>7.17</v>
          </cell>
          <cell r="F462" t="str">
            <v>2</v>
          </cell>
        </row>
        <row r="463">
          <cell r="A463" t="str">
            <v>Ерши металлические</v>
          </cell>
          <cell r="B463" t="str">
            <v>кг</v>
          </cell>
          <cell r="C463" t="str">
            <v>АВС-21249</v>
          </cell>
          <cell r="D463" t="str">
            <v>101-9185</v>
          </cell>
          <cell r="E463">
            <v>78.39</v>
          </cell>
          <cell r="F463">
            <v>4.26</v>
          </cell>
        </row>
        <row r="464">
          <cell r="A464" t="str">
            <v>Грунтовка битумная</v>
          </cell>
          <cell r="B464" t="str">
            <v>т</v>
          </cell>
          <cell r="C464" t="str">
            <v>АВС-21282</v>
          </cell>
          <cell r="D464" t="str">
            <v>101-9734</v>
          </cell>
          <cell r="E464">
            <v>26455.360000000001</v>
          </cell>
          <cell r="F464">
            <v>5.5000000000000003E-4</v>
          </cell>
        </row>
        <row r="465">
          <cell r="A465" t="str">
            <v>Замазка суриковая</v>
          </cell>
          <cell r="B465" t="str">
            <v>кг</v>
          </cell>
          <cell r="C465" t="str">
            <v>АВС-21288</v>
          </cell>
          <cell r="D465" t="str">
            <v>101-9765</v>
          </cell>
          <cell r="E465">
            <v>25.97</v>
          </cell>
          <cell r="F465">
            <v>0.8</v>
          </cell>
        </row>
        <row r="466">
          <cell r="A466" t="str">
            <v>Примеси волокнистых веществ</v>
          </cell>
          <cell r="B466" t="str">
            <v>кг</v>
          </cell>
          <cell r="C466" t="str">
            <v>АВС-21301</v>
          </cell>
          <cell r="D466" t="str">
            <v>101-9921</v>
          </cell>
          <cell r="E466">
            <v>110.49</v>
          </cell>
          <cell r="F466">
            <v>1.4999999999999999E-2</v>
          </cell>
        </row>
        <row r="467">
          <cell r="A467" t="str">
            <v>Прокладки толевые</v>
          </cell>
          <cell r="B467" t="str">
            <v>шт</v>
          </cell>
          <cell r="C467" t="str">
            <v>АВС-21302</v>
          </cell>
          <cell r="D467" t="str">
            <v>101-9922</v>
          </cell>
          <cell r="E467">
            <v>1.29</v>
          </cell>
          <cell r="F467">
            <v>18.75</v>
          </cell>
        </row>
        <row r="468">
          <cell r="A468" t="str">
            <v>Шаблоны коньковые</v>
          </cell>
          <cell r="B468" t="str">
            <v>шт</v>
          </cell>
          <cell r="C468" t="str">
            <v>АВС-21303</v>
          </cell>
          <cell r="D468" t="str">
            <v>101-9923</v>
          </cell>
          <cell r="E468">
            <v>37.82</v>
          </cell>
          <cell r="F468">
            <v>0.75</v>
          </cell>
        </row>
        <row r="469">
          <cell r="A469" t="str">
            <v>Кондуктор инвентарный металлический</v>
          </cell>
          <cell r="B469" t="str">
            <v>шт</v>
          </cell>
          <cell r="C469" t="str">
            <v>АВС-21365</v>
          </cell>
          <cell r="D469" t="str">
            <v>201-9370</v>
          </cell>
          <cell r="E469">
            <v>1002.26</v>
          </cell>
          <cell r="F469">
            <v>1.5E-3</v>
          </cell>
        </row>
        <row r="470">
          <cell r="A470" t="str">
            <v>Многослойные стеновые панели с</v>
          </cell>
        </row>
        <row r="471">
          <cell r="A471" t="str">
            <v>обшивкой из профильного настила</v>
          </cell>
          <cell r="B471" t="str">
            <v>м2</v>
          </cell>
          <cell r="C471" t="str">
            <v>АВС-21366</v>
          </cell>
          <cell r="D471" t="str">
            <v>П201-9400</v>
          </cell>
          <cell r="E471">
            <v>0</v>
          </cell>
          <cell r="F471" t="str">
            <v>0</v>
          </cell>
        </row>
        <row r="472">
          <cell r="A472" t="str">
            <v>Трубопроводы с гильзами</v>
          </cell>
          <cell r="B472" t="str">
            <v>м</v>
          </cell>
          <cell r="C472" t="str">
            <v>АВС-21418</v>
          </cell>
          <cell r="D472" t="str">
            <v>300-9515</v>
          </cell>
          <cell r="E472">
            <v>92</v>
          </cell>
          <cell r="F472" t="str">
            <v>20</v>
          </cell>
        </row>
        <row r="473">
          <cell r="A473" t="str">
            <v>Бетон дорожный (для верхнего слоя и</v>
          </cell>
        </row>
        <row r="474">
          <cell r="A474" t="str">
            <v>однослойных покрытий)</v>
          </cell>
          <cell r="B474" t="str">
            <v>м3</v>
          </cell>
          <cell r="C474" t="str">
            <v>АВС-21441</v>
          </cell>
          <cell r="D474" t="str">
            <v>401-9013</v>
          </cell>
          <cell r="E474">
            <v>3482</v>
          </cell>
          <cell r="F474">
            <v>1.5708</v>
          </cell>
        </row>
        <row r="475">
          <cell r="A475" t="str">
            <v>Бетон тяжелый класса в3,5 (М-50)</v>
          </cell>
          <cell r="B475" t="str">
            <v>м3</v>
          </cell>
          <cell r="C475" t="str">
            <v>АВС-21460</v>
          </cell>
          <cell r="D475" t="str">
            <v>401-0001</v>
          </cell>
          <cell r="E475">
            <v>3172</v>
          </cell>
          <cell r="F475">
            <v>14.1022</v>
          </cell>
        </row>
        <row r="476">
          <cell r="A476" t="str">
            <v>Растворы асбоцементные</v>
          </cell>
          <cell r="B476" t="str">
            <v>м3</v>
          </cell>
          <cell r="C476" t="str">
            <v>АВС-21470</v>
          </cell>
          <cell r="D476" t="str">
            <v>402-9086</v>
          </cell>
          <cell r="E476">
            <v>1330.07</v>
          </cell>
          <cell r="F476">
            <v>0.1176</v>
          </cell>
        </row>
        <row r="477">
          <cell r="A477" t="str">
            <v>Камень</v>
          </cell>
          <cell r="B477" t="str">
            <v>м3</v>
          </cell>
          <cell r="C477" t="str">
            <v>АВС-21489</v>
          </cell>
          <cell r="D477" t="str">
            <v>408-9011</v>
          </cell>
          <cell r="E477">
            <v>504.63</v>
          </cell>
          <cell r="F477">
            <v>4.5599999999999996</v>
          </cell>
        </row>
        <row r="478">
          <cell r="A478" t="str">
            <v>Щебень из естественного камня для</v>
          </cell>
        </row>
        <row r="479">
          <cell r="A479" t="str">
            <v>строительных работ фракции 5-10 мм</v>
          </cell>
          <cell r="B479" t="str">
            <v>м3</v>
          </cell>
          <cell r="C479" t="str">
            <v>АВС-21500</v>
          </cell>
          <cell r="D479" t="str">
            <v>408-9131</v>
          </cell>
          <cell r="E479">
            <v>1705.12</v>
          </cell>
          <cell r="F479">
            <v>0.61599999999999999</v>
          </cell>
        </row>
        <row r="480">
          <cell r="A480" t="str">
            <v>Щебень из естественного камня для</v>
          </cell>
        </row>
        <row r="481">
          <cell r="A481" t="str">
            <v>строительных работ фракции 40-70 мм</v>
          </cell>
          <cell r="B481" t="str">
            <v>м3</v>
          </cell>
          <cell r="C481" t="str">
            <v>АВС-21502</v>
          </cell>
          <cell r="D481" t="str">
            <v>408-9136</v>
          </cell>
          <cell r="E481">
            <v>1705.12</v>
          </cell>
          <cell r="F481">
            <v>4.2329999999999997</v>
          </cell>
        </row>
        <row r="482">
          <cell r="A482" t="str">
            <v>Бензин-растворитель</v>
          </cell>
          <cell r="B482" t="str">
            <v>т</v>
          </cell>
          <cell r="C482" t="str">
            <v>АВС-21615</v>
          </cell>
          <cell r="D482" t="str">
            <v>101-1745</v>
          </cell>
          <cell r="E482">
            <v>15202.07</v>
          </cell>
          <cell r="F482">
            <v>1.9380000000000001E-2</v>
          </cell>
        </row>
        <row r="483">
          <cell r="A483" t="str">
            <v>Краски перхлорвиниловые</v>
          </cell>
          <cell r="B483" t="str">
            <v>т</v>
          </cell>
          <cell r="C483" t="str">
            <v>АВС-22002</v>
          </cell>
          <cell r="D483" t="str">
            <v>101-9843</v>
          </cell>
          <cell r="E483">
            <v>24066.86</v>
          </cell>
          <cell r="F483">
            <v>5.8999999999999999E-3</v>
          </cell>
        </row>
        <row r="484">
          <cell r="A484" t="str">
            <v>Бетон тяжелый, класс В 15 (М200)</v>
          </cell>
          <cell r="B484" t="str">
            <v>м3</v>
          </cell>
          <cell r="C484" t="str">
            <v>АВС-22018</v>
          </cell>
          <cell r="D484" t="str">
            <v>401-0006</v>
          </cell>
          <cell r="E484">
            <v>3325</v>
          </cell>
          <cell r="F484">
            <v>476.22899999999998</v>
          </cell>
        </row>
        <row r="485">
          <cell r="A485" t="str">
            <v>Брезент</v>
          </cell>
          <cell r="B485" t="str">
            <v>м2</v>
          </cell>
          <cell r="C485" t="str">
            <v>АВС-22023</v>
          </cell>
          <cell r="D485" t="str">
            <v>101-1597</v>
          </cell>
          <cell r="E485">
            <v>46.7</v>
          </cell>
          <cell r="F485">
            <v>6.0000000000000001E-3</v>
          </cell>
        </row>
        <row r="486">
          <cell r="A486" t="str">
            <v>Круг отрезной</v>
          </cell>
          <cell r="B486" t="str">
            <v>шт</v>
          </cell>
          <cell r="C486" t="str">
            <v>АВС-22024</v>
          </cell>
          <cell r="D486" t="str">
            <v>101-9426</v>
          </cell>
          <cell r="E486">
            <v>36.35</v>
          </cell>
          <cell r="F486">
            <v>49.47</v>
          </cell>
        </row>
        <row r="487">
          <cell r="A487" t="str">
            <v>Раствор готовый кладочный (состав и</v>
          </cell>
        </row>
        <row r="488">
          <cell r="A488" t="str">
            <v>марка по проекту)</v>
          </cell>
          <cell r="B488" t="str">
            <v>м3</v>
          </cell>
          <cell r="C488" t="str">
            <v>АВС-22030</v>
          </cell>
          <cell r="D488" t="str">
            <v>402-9070</v>
          </cell>
          <cell r="E488">
            <v>2965</v>
          </cell>
          <cell r="F488">
            <v>0.27600000000000002</v>
          </cell>
        </row>
        <row r="489">
          <cell r="A489" t="str">
            <v>Шпатлевка масляно-клеевая</v>
          </cell>
          <cell r="B489" t="str">
            <v>т</v>
          </cell>
          <cell r="C489" t="str">
            <v>АВС-22040</v>
          </cell>
          <cell r="D489" t="str">
            <v>101-1667</v>
          </cell>
          <cell r="E489">
            <v>6698.04</v>
          </cell>
          <cell r="F489">
            <v>3.5E-4</v>
          </cell>
        </row>
        <row r="490">
          <cell r="A490" t="str">
            <v>Плиты железобетонные покрытий,</v>
          </cell>
        </row>
        <row r="491">
          <cell r="A491" t="str">
            <v>перекрытий и днищ</v>
          </cell>
          <cell r="B491" t="str">
            <v>м3</v>
          </cell>
          <cell r="C491" t="str">
            <v>АВС-22077</v>
          </cell>
          <cell r="D491" t="str">
            <v>445-3120</v>
          </cell>
          <cell r="E491">
            <v>7315.8</v>
          </cell>
          <cell r="F491">
            <v>2.0188000000000001</v>
          </cell>
        </row>
        <row r="492">
          <cell r="A492" t="str">
            <v>Болты строительные с гайками и</v>
          </cell>
        </row>
        <row r="493">
          <cell r="A493" t="str">
            <v>шайбами</v>
          </cell>
          <cell r="B493" t="str">
            <v>кг</v>
          </cell>
          <cell r="C493" t="str">
            <v>АВС-22280</v>
          </cell>
          <cell r="D493" t="str">
            <v>101-1977</v>
          </cell>
          <cell r="E493">
            <v>30.27</v>
          </cell>
          <cell r="F493">
            <v>0.17</v>
          </cell>
        </row>
        <row r="494">
          <cell r="A494" t="str">
            <v>Битумы нефтяные строительные</v>
          </cell>
        </row>
        <row r="495">
          <cell r="A495" t="str">
            <v>кровельные марок БНК-45/190, БНК-</v>
          </cell>
        </row>
        <row r="496">
          <cell r="A496" t="str">
            <v>45/180</v>
          </cell>
          <cell r="B496" t="str">
            <v>т</v>
          </cell>
          <cell r="C496" t="str">
            <v>АВС-22362</v>
          </cell>
          <cell r="D496" t="str">
            <v>101-0078</v>
          </cell>
          <cell r="E496">
            <v>4419.75</v>
          </cell>
          <cell r="F496">
            <v>1.4999999999999999E-2</v>
          </cell>
        </row>
        <row r="497">
          <cell r="A497" t="str">
            <v>Шкурка шлифовальная двухслойная с</v>
          </cell>
        </row>
        <row r="498">
          <cell r="A498" t="str">
            <v>зернистостью 40/25</v>
          </cell>
          <cell r="B498" t="str">
            <v>м2</v>
          </cell>
          <cell r="C498" t="str">
            <v>АВС-22365</v>
          </cell>
          <cell r="D498" t="str">
            <v>101-1596</v>
          </cell>
          <cell r="E498">
            <v>135.27000000000001</v>
          </cell>
          <cell r="F498">
            <v>0</v>
          </cell>
        </row>
        <row r="499">
          <cell r="A499" t="str">
            <v>Скобы скрепляющие и для подвеса</v>
          </cell>
          <cell r="B499" t="str">
            <v>кг</v>
          </cell>
          <cell r="C499" t="str">
            <v>АВС-22385</v>
          </cell>
          <cell r="D499" t="str">
            <v>101-9198</v>
          </cell>
          <cell r="E499">
            <v>18.2</v>
          </cell>
          <cell r="F499" t="str">
            <v>2</v>
          </cell>
        </row>
        <row r="500">
          <cell r="A500" t="str">
            <v>Шурупы строительные</v>
          </cell>
          <cell r="B500" t="str">
            <v>т</v>
          </cell>
          <cell r="C500" t="str">
            <v>АВС-22389</v>
          </cell>
          <cell r="D500" t="str">
            <v>101-9680</v>
          </cell>
          <cell r="E500">
            <v>34296.75</v>
          </cell>
          <cell r="F500">
            <v>4.4999999999999999E-4</v>
          </cell>
        </row>
        <row r="501">
          <cell r="A501" t="str">
            <v>Краски масляные готовые к применению</v>
          </cell>
        </row>
        <row r="502">
          <cell r="A502" t="str">
            <v>для внутренних работ</v>
          </cell>
          <cell r="B502" t="str">
            <v>т</v>
          </cell>
          <cell r="C502" t="str">
            <v>АВС-22391</v>
          </cell>
          <cell r="D502" t="str">
            <v>101-9840</v>
          </cell>
          <cell r="E502">
            <v>25600.6</v>
          </cell>
          <cell r="F502">
            <v>3.31E-3</v>
          </cell>
        </row>
        <row r="503">
          <cell r="A503" t="str">
            <v>Щебень из природного камня для</v>
          </cell>
        </row>
        <row r="504">
          <cell r="A504" t="str">
            <v>строительных работ фракции 20-40 мм</v>
          </cell>
          <cell r="B504" t="str">
            <v>м3</v>
          </cell>
          <cell r="C504" t="str">
            <v>АВС-22420</v>
          </cell>
          <cell r="D504" t="str">
            <v>408-9133</v>
          </cell>
          <cell r="E504">
            <v>1705.12</v>
          </cell>
          <cell r="F504">
            <v>0.41720000000000002</v>
          </cell>
        </row>
        <row r="505">
          <cell r="A505" t="str">
            <v>Клинец марки 300</v>
          </cell>
          <cell r="B505" t="str">
            <v>м3</v>
          </cell>
          <cell r="C505" t="str">
            <v>АВС-22421</v>
          </cell>
          <cell r="D505" t="str">
            <v>408-9215</v>
          </cell>
          <cell r="E505">
            <v>385.78</v>
          </cell>
          <cell r="F505">
            <v>1.8400000000000001E-3</v>
          </cell>
        </row>
        <row r="506">
          <cell r="A506" t="str">
            <v>Каменная мелочь марки 300</v>
          </cell>
          <cell r="B506" t="str">
            <v>м3</v>
          </cell>
          <cell r="C506" t="str">
            <v>АВС-22422</v>
          </cell>
          <cell r="D506" t="str">
            <v>408-9218</v>
          </cell>
          <cell r="E506">
            <v>450.43</v>
          </cell>
          <cell r="F506">
            <v>3.6800000000000001E-3</v>
          </cell>
        </row>
        <row r="507">
          <cell r="A507" t="str">
            <v>Шнур полиамидный крученый, диаметром</v>
          </cell>
        </row>
        <row r="508">
          <cell r="A508" t="str">
            <v>2 мм</v>
          </cell>
          <cell r="B508" t="str">
            <v>т</v>
          </cell>
          <cell r="C508" t="str">
            <v>АВС-22474</v>
          </cell>
          <cell r="D508" t="str">
            <v>101-1682</v>
          </cell>
          <cell r="E508">
            <v>119709.75</v>
          </cell>
          <cell r="F508">
            <v>1.6100000000000001E-3</v>
          </cell>
        </row>
        <row r="509">
          <cell r="A509" t="str">
            <v>Эмаль эпоксидная ЭП-1294</v>
          </cell>
          <cell r="B509" t="str">
            <v>т</v>
          </cell>
          <cell r="C509" t="str">
            <v>АВС-22523</v>
          </cell>
          <cell r="D509" t="str">
            <v>113-0285</v>
          </cell>
          <cell r="E509">
            <v>59019.839999999997</v>
          </cell>
          <cell r="F509">
            <v>3.7940000000000002E-2</v>
          </cell>
        </row>
        <row r="510">
          <cell r="A510" t="str">
            <v>Смеси асфальтобетонные дорожные,</v>
          </cell>
        </row>
        <row r="511">
          <cell r="A511" t="str">
            <v>аэродромные и асфальтобетон</v>
          </cell>
        </row>
        <row r="512">
          <cell r="A512" t="str">
            <v>(горячие и теплые для плотного</v>
          </cell>
        </row>
        <row r="513">
          <cell r="A513" t="str">
            <v>асфальтобетона мелко и</v>
          </cell>
        </row>
        <row r="514">
          <cell r="A514" t="str">
            <v>крупнозернистые, песчаные), марка</v>
          </cell>
        </row>
        <row r="515">
          <cell r="A515" t="str">
            <v>I, тип А</v>
          </cell>
          <cell r="B515" t="str">
            <v>т</v>
          </cell>
          <cell r="C515" t="str">
            <v>АВС-22536</v>
          </cell>
          <cell r="D515" t="str">
            <v>410-0001</v>
          </cell>
          <cell r="E515">
            <v>1781</v>
          </cell>
          <cell r="F515">
            <v>3.012</v>
          </cell>
        </row>
        <row r="516">
          <cell r="A516" t="str">
            <v>Стойки металлические со струбцинами</v>
          </cell>
          <cell r="B516" t="str">
            <v>кг</v>
          </cell>
          <cell r="C516" t="str">
            <v>АВС-22608</v>
          </cell>
          <cell r="D516" t="str">
            <v>201-9220</v>
          </cell>
          <cell r="E516">
            <v>24.24</v>
          </cell>
          <cell r="F516">
            <v>4.1357999999999997</v>
          </cell>
        </row>
        <row r="517">
          <cell r="A517" t="str">
            <v>Бетон тяжелый, класс В 27,5 (М350)</v>
          </cell>
          <cell r="B517" t="str">
            <v>м3</v>
          </cell>
          <cell r="C517" t="str">
            <v>АВС-22609</v>
          </cell>
          <cell r="D517" t="str">
            <v>401-0010</v>
          </cell>
          <cell r="E517">
            <v>3482</v>
          </cell>
          <cell r="F517">
            <v>19.7425</v>
          </cell>
        </row>
        <row r="518">
          <cell r="A518" t="str">
            <v>Радиографическая пленка рулонная</v>
          </cell>
        </row>
        <row r="519">
          <cell r="A519" t="str">
            <v>типа "Кодак" АА-400 ширириной 70 мм</v>
          </cell>
          <cell r="B519" t="str">
            <v>м</v>
          </cell>
          <cell r="C519" t="str">
            <v>АВС-22926</v>
          </cell>
          <cell r="D519" t="str">
            <v>548-0101</v>
          </cell>
          <cell r="E519">
            <v>30.84</v>
          </cell>
          <cell r="F519">
            <v>2.4E-2</v>
          </cell>
        </row>
        <row r="520">
          <cell r="A520" t="str">
            <v>Мастика теплоизоляционная</v>
          </cell>
          <cell r="B520" t="str">
            <v>м3</v>
          </cell>
          <cell r="C520" t="str">
            <v>АВС-22969</v>
          </cell>
          <cell r="D520" t="str">
            <v>104-9096</v>
          </cell>
          <cell r="E520">
            <v>1924.05</v>
          </cell>
          <cell r="F520">
            <v>51.579000000000001</v>
          </cell>
        </row>
        <row r="521">
          <cell r="A521" t="str">
            <v>Состав огнезащитный "ФайэфлексТМ</v>
          </cell>
        </row>
        <row r="522">
          <cell r="A522" t="str">
            <v>Крилак"</v>
          </cell>
          <cell r="B522" t="str">
            <v>кг</v>
          </cell>
          <cell r="C522" t="str">
            <v>АВС-22994</v>
          </cell>
          <cell r="D522" t="str">
            <v>113-0514</v>
          </cell>
          <cell r="E522">
            <v>34.69</v>
          </cell>
          <cell r="F522">
            <v>1563.32</v>
          </cell>
        </row>
        <row r="523">
          <cell r="A523" t="str">
            <v>Краска огнезащитная "УНИКУМ"</v>
          </cell>
          <cell r="B523" t="str">
            <v>кг</v>
          </cell>
          <cell r="C523" t="str">
            <v>АВС-22999</v>
          </cell>
          <cell r="D523" t="str">
            <v>113-0523</v>
          </cell>
          <cell r="E523">
            <v>23.91</v>
          </cell>
          <cell r="F523">
            <v>5369.4</v>
          </cell>
        </row>
        <row r="524">
          <cell r="A524" t="str">
            <v>Семена трав</v>
          </cell>
          <cell r="B524" t="str">
            <v>кг</v>
          </cell>
          <cell r="C524" t="str">
            <v>АВС-26263</v>
          </cell>
          <cell r="D524" t="str">
            <v>414-9260</v>
          </cell>
          <cell r="E524">
            <v>84.35</v>
          </cell>
          <cell r="F524">
            <v>2314.48</v>
          </cell>
        </row>
        <row r="525">
          <cell r="A525" t="str">
            <v>Асбест хризолитовый марки к-6-30</v>
          </cell>
          <cell r="B525" t="str">
            <v>т</v>
          </cell>
          <cell r="C525" t="str">
            <v>АВС-30009</v>
          </cell>
          <cell r="D525" t="str">
            <v>101-0009</v>
          </cell>
          <cell r="E525">
            <v>5012.87</v>
          </cell>
          <cell r="F525">
            <v>2.7200000000000002E-3</v>
          </cell>
        </row>
        <row r="526">
          <cell r="A526" t="str">
            <v>Листы асбестоцементные волнистые</v>
          </cell>
        </row>
        <row r="527">
          <cell r="A527" t="str">
            <v>среднего профиля 40/150 толщиной</v>
          </cell>
        </row>
        <row r="528">
          <cell r="A528" t="str">
            <v>5.8 мм</v>
          </cell>
          <cell r="B528" t="str">
            <v>м2</v>
          </cell>
          <cell r="C528" t="str">
            <v>АВС-30034</v>
          </cell>
          <cell r="D528" t="str">
            <v>101-0034</v>
          </cell>
          <cell r="E528">
            <v>33.54</v>
          </cell>
          <cell r="F528">
            <v>4.8</v>
          </cell>
        </row>
        <row r="529">
          <cell r="A529" t="str">
            <v>Битумы нефтяные строительные</v>
          </cell>
        </row>
        <row r="530">
          <cell r="A530" t="str">
            <v>изоляционные бни-IV-3, бни-IV, бни-</v>
          </cell>
        </row>
        <row r="531">
          <cell r="A531" t="str">
            <v>V</v>
          </cell>
          <cell r="B531" t="str">
            <v>т</v>
          </cell>
          <cell r="C531" t="str">
            <v>АВС-30101</v>
          </cell>
          <cell r="D531" t="str">
            <v>101-0072</v>
          </cell>
          <cell r="E531">
            <v>4949.24</v>
          </cell>
          <cell r="F531">
            <v>3.1084200000000002</v>
          </cell>
        </row>
        <row r="532">
          <cell r="A532" t="str">
            <v>Битумы нефтяные строительные марки</v>
          </cell>
        </row>
        <row r="533">
          <cell r="A533" t="str">
            <v>бн-90/10</v>
          </cell>
          <cell r="B533" t="str">
            <v>т</v>
          </cell>
          <cell r="C533" t="str">
            <v>АВС-30102</v>
          </cell>
          <cell r="D533" t="str">
            <v>101-0073</v>
          </cell>
          <cell r="E533">
            <v>5808.98</v>
          </cell>
          <cell r="F533">
            <v>8.4580000000000002E-2</v>
          </cell>
        </row>
        <row r="534">
          <cell r="A534" t="str">
            <v>Битумы нефтяные строительные марки</v>
          </cell>
        </row>
        <row r="535">
          <cell r="A535" t="str">
            <v>бн-70/30</v>
          </cell>
          <cell r="B535" t="str">
            <v>т</v>
          </cell>
          <cell r="C535" t="str">
            <v>АВС-30103</v>
          </cell>
          <cell r="D535" t="str">
            <v>101-0074</v>
          </cell>
          <cell r="E535">
            <v>5958.48</v>
          </cell>
          <cell r="F535">
            <v>52.943399999999997</v>
          </cell>
        </row>
        <row r="536">
          <cell r="A536" t="str">
            <v>Битум нефтяной дорожный мг и сг</v>
          </cell>
          <cell r="B536" t="str">
            <v>т</v>
          </cell>
          <cell r="C536" t="str">
            <v>АВС-30118</v>
          </cell>
          <cell r="D536" t="str">
            <v>101-1561</v>
          </cell>
          <cell r="E536">
            <v>5251.62</v>
          </cell>
          <cell r="F536">
            <v>0.1736</v>
          </cell>
        </row>
        <row r="537">
          <cell r="A537" t="str">
            <v>Битумы нефтяные строительные для</v>
          </cell>
        </row>
        <row r="538">
          <cell r="A538" t="str">
            <v>кровельных мастик марки бнм-55/60</v>
          </cell>
          <cell r="B538" t="str">
            <v>т</v>
          </cell>
          <cell r="C538" t="str">
            <v>АВС-30126</v>
          </cell>
          <cell r="D538" t="str">
            <v>101-0079</v>
          </cell>
          <cell r="E538">
            <v>6182.12</v>
          </cell>
          <cell r="F538">
            <v>0.15254000000000001</v>
          </cell>
        </row>
        <row r="539">
          <cell r="A539" t="str">
            <v>Смола каменноугольная для дорожного</v>
          </cell>
        </row>
        <row r="540">
          <cell r="A540" t="str">
            <v>строительства</v>
          </cell>
          <cell r="B540" t="str">
            <v>т</v>
          </cell>
          <cell r="C540" t="str">
            <v>АВС-30133</v>
          </cell>
          <cell r="D540" t="str">
            <v>101-1591</v>
          </cell>
          <cell r="E540">
            <v>4953.8999999999996</v>
          </cell>
          <cell r="F540">
            <v>4.6299999999999996E-3</v>
          </cell>
        </row>
        <row r="541">
          <cell r="A541" t="str">
            <v>Битум</v>
          </cell>
          <cell r="B541" t="str">
            <v>т</v>
          </cell>
          <cell r="C541" t="str">
            <v>АВС-30135</v>
          </cell>
          <cell r="D541" t="str">
            <v>101-9010</v>
          </cell>
          <cell r="E541">
            <v>5958.48</v>
          </cell>
          <cell r="F541">
            <v>7.5455199999999998</v>
          </cell>
        </row>
        <row r="542">
          <cell r="A542" t="str">
            <v>Латекс скс-65 гп</v>
          </cell>
          <cell r="B542" t="str">
            <v>т</v>
          </cell>
          <cell r="C542" t="str">
            <v>АВС-30150</v>
          </cell>
          <cell r="D542" t="str">
            <v>101-1749</v>
          </cell>
          <cell r="E542">
            <v>46194.400000000001</v>
          </cell>
          <cell r="F542">
            <v>2.0327999999999999</v>
          </cell>
        </row>
        <row r="543">
          <cell r="A543" t="str">
            <v>Болты с шестигранной головкой</v>
          </cell>
        </row>
        <row r="544">
          <cell r="A544" t="str">
            <v>диаметром резьбы 10 мм</v>
          </cell>
          <cell r="B544" t="str">
            <v>т</v>
          </cell>
          <cell r="C544" t="str">
            <v>АВС-30303</v>
          </cell>
          <cell r="D544" t="str">
            <v>101-0090</v>
          </cell>
          <cell r="E544">
            <v>21323.1</v>
          </cell>
          <cell r="F544">
            <v>5.04E-2</v>
          </cell>
        </row>
        <row r="545">
          <cell r="A545" t="str">
            <v>Болты строительные с гайками и</v>
          </cell>
        </row>
        <row r="546">
          <cell r="A546" t="str">
            <v>шайбами</v>
          </cell>
          <cell r="B546" t="str">
            <v>т</v>
          </cell>
          <cell r="C546" t="str">
            <v>АВС-30322</v>
          </cell>
          <cell r="D546" t="str">
            <v>101-1714</v>
          </cell>
          <cell r="E546">
            <v>36649.4</v>
          </cell>
          <cell r="F546">
            <v>0.69894000000000001</v>
          </cell>
        </row>
        <row r="547">
          <cell r="A547" t="str">
            <v>Винты самонарезающие для крепления</v>
          </cell>
        </row>
        <row r="548">
          <cell r="A548" t="str">
            <v>профилированного настила и панелей</v>
          </cell>
        </row>
        <row r="549">
          <cell r="A549" t="str">
            <v>к несущим конструкциям</v>
          </cell>
          <cell r="B549" t="str">
            <v>т</v>
          </cell>
          <cell r="C549" t="str">
            <v>АВС-30323</v>
          </cell>
          <cell r="D549" t="str">
            <v>101-9225</v>
          </cell>
          <cell r="E549">
            <v>28479</v>
          </cell>
          <cell r="F549">
            <v>0.10145999999999999</v>
          </cell>
        </row>
        <row r="550">
          <cell r="A550" t="str">
            <v>Крепежные детали для крепления</v>
          </cell>
        </row>
        <row r="551">
          <cell r="A551" t="str">
            <v>профилированного настила к несущим</v>
          </cell>
        </row>
        <row r="552">
          <cell r="A552" t="str">
            <v>конструкциям</v>
          </cell>
          <cell r="B552" t="str">
            <v>т</v>
          </cell>
          <cell r="C552" t="str">
            <v>АВС-30326</v>
          </cell>
          <cell r="D552" t="str">
            <v>П101-9911</v>
          </cell>
          <cell r="E552">
            <v>0</v>
          </cell>
          <cell r="F552" t="str">
            <v>0</v>
          </cell>
        </row>
        <row r="553">
          <cell r="A553" t="str">
            <v>Гвозди проволочные оцинкованные для</v>
          </cell>
        </row>
        <row r="554">
          <cell r="A554" t="str">
            <v>асбестоцементной кровли 4.5х120 мм</v>
          </cell>
          <cell r="B554" t="str">
            <v>т</v>
          </cell>
          <cell r="C554" t="str">
            <v>АВС-30383</v>
          </cell>
          <cell r="D554" t="str">
            <v>101-0173</v>
          </cell>
          <cell r="E554">
            <v>10069.1</v>
          </cell>
          <cell r="F554">
            <v>2.9999999999999997E-4</v>
          </cell>
        </row>
        <row r="555">
          <cell r="A555" t="str">
            <v>Гвозди строительные с плоской</v>
          </cell>
        </row>
        <row r="556">
          <cell r="A556" t="str">
            <v>головкой 1.6х50 мм</v>
          </cell>
          <cell r="B556" t="str">
            <v>т</v>
          </cell>
          <cell r="C556" t="str">
            <v>АВС-30389</v>
          </cell>
          <cell r="D556" t="str">
            <v>101-0179</v>
          </cell>
          <cell r="E556">
            <v>16991.900000000001</v>
          </cell>
          <cell r="F556">
            <v>1.4999999999999999E-4</v>
          </cell>
        </row>
        <row r="557">
          <cell r="A557" t="str">
            <v>Гвозди строительные с плоской</v>
          </cell>
        </row>
        <row r="558">
          <cell r="A558" t="str">
            <v>головкой 1.8х60 мм</v>
          </cell>
          <cell r="B558" t="str">
            <v>т</v>
          </cell>
          <cell r="C558" t="str">
            <v>АВС-30391</v>
          </cell>
          <cell r="D558" t="str">
            <v>101-0181</v>
          </cell>
          <cell r="E558">
            <v>15828.9</v>
          </cell>
          <cell r="F558">
            <v>2.9999999999999997E-4</v>
          </cell>
        </row>
        <row r="559">
          <cell r="A559" t="str">
            <v>Гвозди толевые круглые 3.0х40 мм</v>
          </cell>
          <cell r="B559" t="str">
            <v>т</v>
          </cell>
          <cell r="C559" t="str">
            <v>АВС-30405</v>
          </cell>
          <cell r="D559" t="str">
            <v>101-0195</v>
          </cell>
          <cell r="E559">
            <v>15232.2</v>
          </cell>
          <cell r="F559">
            <v>6.9999999999999999E-4</v>
          </cell>
        </row>
        <row r="560">
          <cell r="A560" t="str">
            <v>Прокладки резиновые (пластина</v>
          </cell>
        </row>
        <row r="561">
          <cell r="A561" t="str">
            <v>техническая прессованная)</v>
          </cell>
          <cell r="B561" t="str">
            <v>кг</v>
          </cell>
          <cell r="C561" t="str">
            <v>АВС-30535</v>
          </cell>
          <cell r="D561" t="str">
            <v>101-1703</v>
          </cell>
          <cell r="E561">
            <v>104.52</v>
          </cell>
          <cell r="F561">
            <v>8.18</v>
          </cell>
        </row>
        <row r="562">
          <cell r="A562" t="str">
            <v>Известь строительная негашеная</v>
          </cell>
        </row>
        <row r="563">
          <cell r="A563" t="str">
            <v>хлорная марки А</v>
          </cell>
          <cell r="B563" t="str">
            <v>т</v>
          </cell>
          <cell r="C563" t="str">
            <v>АВС-30650</v>
          </cell>
          <cell r="D563" t="str">
            <v>101-0254</v>
          </cell>
          <cell r="E563">
            <v>5627.98</v>
          </cell>
          <cell r="F563">
            <v>9.7000000000000003E-3</v>
          </cell>
        </row>
        <row r="564">
          <cell r="A564" t="str">
            <v>Известь строительная негашеная</v>
          </cell>
        </row>
        <row r="565">
          <cell r="A565" t="str">
            <v>комовая, сорт 1</v>
          </cell>
          <cell r="B565" t="str">
            <v>т</v>
          </cell>
          <cell r="C565" t="str">
            <v>АВС-30652</v>
          </cell>
          <cell r="D565" t="str">
            <v>101-0253</v>
          </cell>
          <cell r="E565">
            <v>1425.27</v>
          </cell>
          <cell r="F565">
            <v>6.4599999999999996E-3</v>
          </cell>
        </row>
        <row r="566">
          <cell r="A566" t="str">
            <v>Гипсовые вяжущие г-3</v>
          </cell>
          <cell r="B566" t="str">
            <v>т</v>
          </cell>
          <cell r="C566" t="str">
            <v>АВС-30654</v>
          </cell>
          <cell r="D566" t="str">
            <v>101-0219</v>
          </cell>
          <cell r="E566">
            <v>1910.71</v>
          </cell>
          <cell r="F566">
            <v>8.0759999999999998E-2</v>
          </cell>
        </row>
        <row r="567">
          <cell r="A567" t="str">
            <v>Краски земляные масляные МА-0115:</v>
          </cell>
        </row>
        <row r="568">
          <cell r="A568" t="str">
            <v>мумия, сурик железный</v>
          </cell>
          <cell r="B568" t="str">
            <v>т</v>
          </cell>
          <cell r="C568" t="str">
            <v>АВС-30956</v>
          </cell>
          <cell r="D568" t="str">
            <v>101-0388</v>
          </cell>
          <cell r="E568">
            <v>26363.8</v>
          </cell>
          <cell r="F568">
            <v>3.7600000000000001E-2</v>
          </cell>
        </row>
        <row r="569">
          <cell r="A569" t="str">
            <v>Краска бт-177 серебристая</v>
          </cell>
          <cell r="B569" t="str">
            <v>т</v>
          </cell>
          <cell r="C569" t="str">
            <v>АВС-31063</v>
          </cell>
          <cell r="D569" t="str">
            <v>101-1795</v>
          </cell>
          <cell r="E569">
            <v>47897.8</v>
          </cell>
          <cell r="F569">
            <v>0.80784</v>
          </cell>
        </row>
        <row r="570">
          <cell r="A570" t="str">
            <v>Лак бт-577</v>
          </cell>
          <cell r="B570" t="str">
            <v>т</v>
          </cell>
          <cell r="C570" t="str">
            <v>АВС-31226</v>
          </cell>
          <cell r="D570" t="str">
            <v>113-0079</v>
          </cell>
          <cell r="E570">
            <v>25751.119999999999</v>
          </cell>
          <cell r="F570">
            <v>0.34404000000000001</v>
          </cell>
        </row>
        <row r="571">
          <cell r="A571" t="str">
            <v>Лак бт-783</v>
          </cell>
          <cell r="B571" t="str">
            <v>т</v>
          </cell>
          <cell r="C571" t="str">
            <v>АВС-31227</v>
          </cell>
          <cell r="D571" t="str">
            <v>113-0080</v>
          </cell>
          <cell r="E571">
            <v>27064.799999999999</v>
          </cell>
          <cell r="F571">
            <v>8.2000000000000003E-2</v>
          </cell>
        </row>
        <row r="572">
          <cell r="A572" t="str">
            <v>Лак хп-734 марки а, I сорта</v>
          </cell>
          <cell r="B572" t="str">
            <v>т</v>
          </cell>
          <cell r="C572" t="str">
            <v>АВС-31233</v>
          </cell>
          <cell r="D572" t="str">
            <v>113-0086</v>
          </cell>
          <cell r="E572">
            <v>39766.400000000001</v>
          </cell>
          <cell r="F572">
            <v>5.0880000000000002E-2</v>
          </cell>
        </row>
        <row r="573">
          <cell r="A573" t="str">
            <v>Лак кремнийорганический термостойкий</v>
          </cell>
        </row>
        <row r="574">
          <cell r="A574" t="str">
            <v>марки пф-170</v>
          </cell>
          <cell r="B574" t="str">
            <v>т</v>
          </cell>
          <cell r="C574" t="str">
            <v>АВС-31242</v>
          </cell>
          <cell r="D574" t="str">
            <v>113-0095</v>
          </cell>
          <cell r="E574">
            <v>38960.78</v>
          </cell>
          <cell r="F574">
            <v>7.5240000000000001E-2</v>
          </cell>
        </row>
        <row r="575">
          <cell r="A575" t="str">
            <v>Грунтовка в-кф-093 красно-</v>
          </cell>
        </row>
        <row r="576">
          <cell r="A576" t="str">
            <v>коричневая,серая,черная</v>
          </cell>
          <cell r="B576" t="str">
            <v>т</v>
          </cell>
          <cell r="C576" t="str">
            <v>АВС-31403</v>
          </cell>
          <cell r="D576" t="str">
            <v>101-0223</v>
          </cell>
          <cell r="E576">
            <v>65290.5</v>
          </cell>
          <cell r="F576">
            <v>2.0310000000000002E-2</v>
          </cell>
        </row>
        <row r="577">
          <cell r="A577" t="str">
            <v>Грунтовка ГФ-021 красно-коричневая</v>
          </cell>
          <cell r="B577" t="str">
            <v>т</v>
          </cell>
          <cell r="C577" t="str">
            <v>АВС-31419</v>
          </cell>
          <cell r="D577" t="str">
            <v>113-0021</v>
          </cell>
          <cell r="E577">
            <v>61434.83</v>
          </cell>
          <cell r="F577">
            <v>2.7435800000000001</v>
          </cell>
        </row>
        <row r="578">
          <cell r="A578" t="str">
            <v>Грунтовка ГФ-0119 красно-коричневая</v>
          </cell>
          <cell r="B578" t="str">
            <v>т</v>
          </cell>
          <cell r="C578" t="str">
            <v>АВС-31422</v>
          </cell>
          <cell r="D578" t="str">
            <v>113-0024</v>
          </cell>
          <cell r="E578">
            <v>26455.360000000001</v>
          </cell>
          <cell r="F578">
            <v>0.56879999999999997</v>
          </cell>
        </row>
        <row r="579">
          <cell r="A579" t="str">
            <v>Грунтовка фл-03к коричневая</v>
          </cell>
          <cell r="B579" t="str">
            <v>т</v>
          </cell>
          <cell r="C579" t="str">
            <v>АВС-31424</v>
          </cell>
          <cell r="D579" t="str">
            <v>113-0026</v>
          </cell>
          <cell r="E579">
            <v>48488.1</v>
          </cell>
          <cell r="F579">
            <v>7.5240000000000001E-2</v>
          </cell>
        </row>
        <row r="580">
          <cell r="A580" t="str">
            <v>Грунтовка фосфатирующая вл-02</v>
          </cell>
        </row>
        <row r="581">
          <cell r="A581" t="str">
            <v>зеленовато-желтого цвета</v>
          </cell>
          <cell r="B581" t="str">
            <v>т</v>
          </cell>
          <cell r="C581" t="str">
            <v>АВС-31426</v>
          </cell>
          <cell r="D581" t="str">
            <v>113-0028</v>
          </cell>
          <cell r="E581">
            <v>81664.600000000006</v>
          </cell>
          <cell r="F581">
            <v>0.06</v>
          </cell>
        </row>
        <row r="582">
          <cell r="A582" t="str">
            <v>Растворители р-4а</v>
          </cell>
          <cell r="B582" t="str">
            <v>т</v>
          </cell>
          <cell r="C582" t="str">
            <v>АВС-31507</v>
          </cell>
          <cell r="D582" t="str">
            <v>101-0837</v>
          </cell>
          <cell r="E582">
            <v>13118.5</v>
          </cell>
          <cell r="F582">
            <v>3.5400000000000002E-3</v>
          </cell>
        </row>
        <row r="583">
          <cell r="A583" t="str">
            <v>Растворители марки N 648</v>
          </cell>
          <cell r="B583" t="str">
            <v>т</v>
          </cell>
          <cell r="C583" t="str">
            <v>АВС-31518</v>
          </cell>
          <cell r="D583" t="str">
            <v>113-0160</v>
          </cell>
          <cell r="E583">
            <v>29019.360000000001</v>
          </cell>
          <cell r="F583">
            <v>1.2E-2</v>
          </cell>
        </row>
        <row r="584">
          <cell r="A584" t="str">
            <v>Растворители марки р-4</v>
          </cell>
          <cell r="B584" t="str">
            <v>т</v>
          </cell>
          <cell r="C584" t="str">
            <v>АВС-31524</v>
          </cell>
          <cell r="D584" t="str">
            <v>113-0156</v>
          </cell>
          <cell r="E584">
            <v>24061.7</v>
          </cell>
          <cell r="F584">
            <v>0.69062000000000001</v>
          </cell>
        </row>
        <row r="585">
          <cell r="A585" t="str">
            <v>Растворители марки N 646</v>
          </cell>
          <cell r="B585" t="str">
            <v>т</v>
          </cell>
          <cell r="C585" t="str">
            <v>АВС-31526</v>
          </cell>
          <cell r="D585" t="str">
            <v>113-0158</v>
          </cell>
          <cell r="E585">
            <v>55303.99</v>
          </cell>
          <cell r="F585">
            <v>0.25844</v>
          </cell>
        </row>
        <row r="586">
          <cell r="A586" t="str">
            <v>Замазка оконная на олифе</v>
          </cell>
          <cell r="B586" t="str">
            <v>т</v>
          </cell>
          <cell r="C586" t="str">
            <v>АВС-31600</v>
          </cell>
          <cell r="D586" t="str">
            <v>101-0244</v>
          </cell>
          <cell r="E586">
            <v>12583.5</v>
          </cell>
          <cell r="F586">
            <v>2.0400000000000001E-3</v>
          </cell>
        </row>
        <row r="587">
          <cell r="A587" t="str">
            <v>Олифа комбинированная: К-2</v>
          </cell>
          <cell r="B587" t="str">
            <v>т</v>
          </cell>
          <cell r="C587" t="str">
            <v>АВС-31650</v>
          </cell>
          <cell r="D587" t="str">
            <v>101-0627</v>
          </cell>
          <cell r="E587">
            <v>29646.1</v>
          </cell>
          <cell r="F587">
            <v>5.1999999999999995E-4</v>
          </cell>
        </row>
        <row r="588">
          <cell r="A588" t="str">
            <v>Олифа комбинированная: К-3</v>
          </cell>
          <cell r="B588" t="str">
            <v>т</v>
          </cell>
          <cell r="C588" t="str">
            <v>АВС-31651</v>
          </cell>
          <cell r="D588" t="str">
            <v>101-0628</v>
          </cell>
          <cell r="E588">
            <v>29646.1</v>
          </cell>
          <cell r="F588">
            <v>1.82E-3</v>
          </cell>
        </row>
        <row r="589">
          <cell r="A589" t="str">
            <v>Олифа натуральная</v>
          </cell>
          <cell r="B589" t="str">
            <v>кг</v>
          </cell>
          <cell r="C589" t="str">
            <v>АВС-31656</v>
          </cell>
          <cell r="D589" t="str">
            <v>101-1825</v>
          </cell>
          <cell r="E589">
            <v>83.73</v>
          </cell>
          <cell r="F589">
            <v>0.16200000000000001</v>
          </cell>
        </row>
        <row r="590">
          <cell r="A590" t="str">
            <v>Клей фенолополивинилацетальный марки</v>
          </cell>
        </row>
        <row r="591">
          <cell r="A591" t="str">
            <v>бф-2, бф-2н высшего сорта</v>
          </cell>
          <cell r="B591" t="str">
            <v>т</v>
          </cell>
          <cell r="C591" t="str">
            <v>АВС-31693</v>
          </cell>
          <cell r="D591" t="str">
            <v>113-0073</v>
          </cell>
          <cell r="E591">
            <v>67729</v>
          </cell>
          <cell r="F591">
            <v>1E-4</v>
          </cell>
        </row>
        <row r="592">
          <cell r="A592" t="str">
            <v>Клей фенолополивинилацетальный марки</v>
          </cell>
        </row>
        <row r="593">
          <cell r="A593" t="str">
            <v>бф-2, I сорта</v>
          </cell>
          <cell r="B593" t="str">
            <v>т</v>
          </cell>
          <cell r="C593" t="str">
            <v>АВС-31694</v>
          </cell>
          <cell r="D593" t="str">
            <v>113-0074</v>
          </cell>
          <cell r="E593">
            <v>98410.2</v>
          </cell>
          <cell r="F593">
            <v>8.0000000000000007E-5</v>
          </cell>
        </row>
        <row r="594">
          <cell r="A594" t="str">
            <v>Шпатлевка пф-002 красно-коричневая</v>
          </cell>
          <cell r="B594" t="str">
            <v>т</v>
          </cell>
          <cell r="C594" t="str">
            <v>АВС-31705</v>
          </cell>
          <cell r="D594" t="str">
            <v>101-1380</v>
          </cell>
          <cell r="E594">
            <v>27268.93</v>
          </cell>
          <cell r="F594">
            <v>4.0800000000000003E-3</v>
          </cell>
        </row>
        <row r="595">
          <cell r="A595" t="str">
            <v>Шпатлевка эп-00-10 красно-коричневая</v>
          </cell>
          <cell r="B595" t="str">
            <v>т</v>
          </cell>
          <cell r="C595" t="str">
            <v>АВС-31706</v>
          </cell>
          <cell r="D595" t="str">
            <v>113-0194</v>
          </cell>
          <cell r="E595">
            <v>65805.899999999994</v>
          </cell>
          <cell r="F595">
            <v>0.35698000000000002</v>
          </cell>
        </row>
        <row r="596">
          <cell r="A596" t="str">
            <v>Эмаль хв-124 голубая</v>
          </cell>
          <cell r="B596" t="str">
            <v>т</v>
          </cell>
          <cell r="C596" t="str">
            <v>АВС-31775</v>
          </cell>
          <cell r="D596" t="str">
            <v>113-0226</v>
          </cell>
          <cell r="E596">
            <v>47861.55</v>
          </cell>
          <cell r="F596">
            <v>0.34048</v>
          </cell>
        </row>
        <row r="597">
          <cell r="A597" t="str">
            <v>Эмаль хв-125 серебристая</v>
          </cell>
          <cell r="B597" t="str">
            <v>т</v>
          </cell>
          <cell r="C597" t="str">
            <v>АВС-31777</v>
          </cell>
          <cell r="D597" t="str">
            <v>113-0228</v>
          </cell>
          <cell r="E597">
            <v>29718.9</v>
          </cell>
          <cell r="F597">
            <v>0.15364</v>
          </cell>
        </row>
        <row r="598">
          <cell r="A598" t="str">
            <v>Эмаль хс-710 серая</v>
          </cell>
          <cell r="B598" t="str">
            <v>т</v>
          </cell>
          <cell r="C598" t="str">
            <v>АВС-31786</v>
          </cell>
          <cell r="D598" t="str">
            <v>113-0249</v>
          </cell>
          <cell r="E598">
            <v>48181.5</v>
          </cell>
          <cell r="F598">
            <v>0.1305</v>
          </cell>
        </row>
        <row r="599">
          <cell r="A599" t="str">
            <v>Эмаль пф-133 темно-серая</v>
          </cell>
          <cell r="B599" t="str">
            <v>т</v>
          </cell>
          <cell r="C599" t="str">
            <v>АВС-31794</v>
          </cell>
          <cell r="D599" t="str">
            <v>113-0245</v>
          </cell>
          <cell r="E599">
            <v>41805.050000000003</v>
          </cell>
          <cell r="F599">
            <v>3.2579999999999998E-2</v>
          </cell>
        </row>
        <row r="600">
          <cell r="A600" t="str">
            <v>Эмаль пентафталевая пф-115 серая</v>
          </cell>
          <cell r="B600" t="str">
            <v>т</v>
          </cell>
          <cell r="C600" t="str">
            <v>АВС-31795</v>
          </cell>
          <cell r="D600" t="str">
            <v>113-0246</v>
          </cell>
          <cell r="E600">
            <v>38104.199999999997</v>
          </cell>
          <cell r="F600">
            <v>3.04114</v>
          </cell>
        </row>
        <row r="601">
          <cell r="A601" t="str">
            <v>Эмаль хп-799</v>
          </cell>
          <cell r="B601" t="str">
            <v>т</v>
          </cell>
          <cell r="C601" t="str">
            <v>АВС-31798</v>
          </cell>
          <cell r="D601" t="str">
            <v>113-0249</v>
          </cell>
          <cell r="E601">
            <v>48181.5</v>
          </cell>
          <cell r="F601">
            <v>4.6109999999999998E-2</v>
          </cell>
        </row>
        <row r="602">
          <cell r="A602" t="str">
            <v>Пергамин кровельный п-350</v>
          </cell>
          <cell r="B602" t="str">
            <v>м2</v>
          </cell>
          <cell r="C602" t="str">
            <v>АВС-31902</v>
          </cell>
          <cell r="D602" t="str">
            <v>101-0851</v>
          </cell>
          <cell r="E602">
            <v>6.4</v>
          </cell>
          <cell r="F602">
            <v>0.27750000000000002</v>
          </cell>
        </row>
        <row r="603">
          <cell r="A603" t="str">
            <v>Рубероид кровельный с пылевидной</v>
          </cell>
        </row>
        <row r="604">
          <cell r="A604" t="str">
            <v>посыпкой ркп-350б</v>
          </cell>
          <cell r="B604" t="str">
            <v>м2</v>
          </cell>
          <cell r="C604" t="str">
            <v>АВС-31907</v>
          </cell>
          <cell r="D604" t="str">
            <v>101-0856</v>
          </cell>
          <cell r="E604">
            <v>8.86</v>
          </cell>
          <cell r="F604">
            <v>12988.1</v>
          </cell>
        </row>
        <row r="605">
          <cell r="A605" t="str">
            <v>Изол</v>
          </cell>
          <cell r="B605" t="str">
            <v>м2</v>
          </cell>
          <cell r="C605" t="str">
            <v>АВС-31920</v>
          </cell>
          <cell r="D605" t="str">
            <v>101-0307</v>
          </cell>
          <cell r="E605">
            <v>21.41</v>
          </cell>
          <cell r="F605">
            <v>714.14200000000005</v>
          </cell>
        </row>
        <row r="606">
          <cell r="A606" t="str">
            <v>Рубероид кровельный с мелкой</v>
          </cell>
        </row>
        <row r="607">
          <cell r="A607" t="str">
            <v>посыпкой рм-350</v>
          </cell>
          <cell r="B607" t="str">
            <v>м2</v>
          </cell>
          <cell r="C607" t="str">
            <v>АВС-31926</v>
          </cell>
          <cell r="D607" t="str">
            <v>101-1746</v>
          </cell>
          <cell r="E607">
            <v>9.58</v>
          </cell>
          <cell r="F607">
            <v>221.63</v>
          </cell>
        </row>
        <row r="608">
          <cell r="A608" t="str">
            <v>Толь с крупнозернистой посыпкой ТВК-</v>
          </cell>
        </row>
        <row r="609">
          <cell r="A609" t="str">
            <v>350</v>
          </cell>
          <cell r="B609" t="str">
            <v>м2</v>
          </cell>
          <cell r="C609" t="str">
            <v>АВС-31928</v>
          </cell>
          <cell r="D609" t="str">
            <v>101-1770</v>
          </cell>
          <cell r="E609">
            <v>12.61</v>
          </cell>
          <cell r="F609">
            <v>0.98699999999999999</v>
          </cell>
        </row>
        <row r="610">
          <cell r="A610" t="str">
            <v>Толь с крупнозернистой посыпкой</v>
          </cell>
        </row>
        <row r="611">
          <cell r="A611" t="str">
            <v>гидроизоляционный ТГ-350</v>
          </cell>
          <cell r="B611" t="str">
            <v>м2</v>
          </cell>
          <cell r="C611" t="str">
            <v>АВС-31929</v>
          </cell>
          <cell r="D611" t="str">
            <v>101-1742</v>
          </cell>
          <cell r="E611">
            <v>9.58</v>
          </cell>
          <cell r="F611">
            <v>19.409400000000002</v>
          </cell>
        </row>
        <row r="612">
          <cell r="A612" t="str">
            <v>Линолеум резиновый без подосновы</v>
          </cell>
        </row>
        <row r="613">
          <cell r="A613" t="str">
            <v>(релин)</v>
          </cell>
          <cell r="B613" t="str">
            <v>м2</v>
          </cell>
          <cell r="C613" t="str">
            <v>АВС-32038</v>
          </cell>
          <cell r="D613" t="str">
            <v>101-9879</v>
          </cell>
          <cell r="E613">
            <v>143.52000000000001</v>
          </cell>
          <cell r="F613">
            <v>208.08</v>
          </cell>
        </row>
        <row r="614">
          <cell r="A614" t="str">
            <v>Мастика</v>
          </cell>
          <cell r="B614" t="str">
            <v>т</v>
          </cell>
          <cell r="C614" t="str">
            <v>АВС-32100</v>
          </cell>
          <cell r="D614" t="str">
            <v>101-9090</v>
          </cell>
          <cell r="E614">
            <v>34620.230000000003</v>
          </cell>
          <cell r="F614">
            <v>32.978900000000003</v>
          </cell>
        </row>
        <row r="615">
          <cell r="A615" t="str">
            <v>Мастика битумная кровельная горячая</v>
          </cell>
          <cell r="B615" t="str">
            <v>т</v>
          </cell>
          <cell r="C615" t="str">
            <v>АВС-32104</v>
          </cell>
          <cell r="D615" t="str">
            <v>101-0594</v>
          </cell>
          <cell r="E615">
            <v>34620.230000000003</v>
          </cell>
          <cell r="F615">
            <v>0.58860000000000001</v>
          </cell>
        </row>
        <row r="616">
          <cell r="A616" t="str">
            <v>Мастика битумно-латексная кровельная</v>
          </cell>
          <cell r="B616" t="str">
            <v>т</v>
          </cell>
          <cell r="C616" t="str">
            <v>АВС-32105</v>
          </cell>
          <cell r="D616" t="str">
            <v>101-0595</v>
          </cell>
          <cell r="E616">
            <v>12327.5</v>
          </cell>
          <cell r="F616">
            <v>3.1800000000000001E-3</v>
          </cell>
        </row>
        <row r="617">
          <cell r="A617" t="str">
            <v>Мастика бутилкаучуковая мббп-65</v>
          </cell>
        </row>
        <row r="618">
          <cell r="A618" t="str">
            <v>"лило-1"</v>
          </cell>
          <cell r="B618" t="str">
            <v>т</v>
          </cell>
          <cell r="C618" t="str">
            <v>АВС-32108</v>
          </cell>
          <cell r="D618" t="str">
            <v>101-1575</v>
          </cell>
          <cell r="E618">
            <v>20451.2</v>
          </cell>
          <cell r="F618">
            <v>7.2410000000000002E-2</v>
          </cell>
        </row>
        <row r="619">
          <cell r="A619" t="str">
            <v>Мастика клеящая каучуковая кн-2</v>
          </cell>
          <cell r="B619" t="str">
            <v>кг</v>
          </cell>
          <cell r="C619" t="str">
            <v>АВС-32121</v>
          </cell>
          <cell r="D619" t="str">
            <v>101-0609</v>
          </cell>
          <cell r="E619">
            <v>52.52</v>
          </cell>
          <cell r="F619" t="str">
            <v>102</v>
          </cell>
        </row>
        <row r="620">
          <cell r="A620" t="str">
            <v>Мастика морозостойкая битумно-</v>
          </cell>
        </row>
        <row r="621">
          <cell r="A621" t="str">
            <v>масляная мб-50</v>
          </cell>
          <cell r="B621" t="str">
            <v>т</v>
          </cell>
          <cell r="C621" t="str">
            <v>АВС-32124</v>
          </cell>
          <cell r="D621" t="str">
            <v>101-0612</v>
          </cell>
          <cell r="E621">
            <v>23775.1</v>
          </cell>
          <cell r="F621">
            <v>8.4265500000000007</v>
          </cell>
        </row>
        <row r="622">
          <cell r="A622" t="str">
            <v>Мастика битумно-резиновая кровельная</v>
          </cell>
          <cell r="B622" t="str">
            <v>т</v>
          </cell>
          <cell r="C622" t="str">
            <v>АВС-32141</v>
          </cell>
          <cell r="D622" t="str">
            <v>101-1744</v>
          </cell>
          <cell r="E622">
            <v>18585.66</v>
          </cell>
          <cell r="F622">
            <v>1.2527999999999999</v>
          </cell>
        </row>
        <row r="623">
          <cell r="A623" t="str">
            <v>Масло индустриальное и-20а</v>
          </cell>
          <cell r="B623" t="str">
            <v>т</v>
          </cell>
          <cell r="C623" t="str">
            <v>АВС-32204</v>
          </cell>
          <cell r="D623" t="str">
            <v>101-0587</v>
          </cell>
          <cell r="E623">
            <v>15415.1</v>
          </cell>
          <cell r="F623">
            <v>1.65E-3</v>
          </cell>
        </row>
        <row r="624">
          <cell r="A624" t="str">
            <v>Поковки из квадратных заготовок</v>
          </cell>
        </row>
        <row r="625">
          <cell r="A625" t="str">
            <v>массой 1,8 кг</v>
          </cell>
          <cell r="B625" t="str">
            <v>т</v>
          </cell>
          <cell r="C625" t="str">
            <v>АВС-32501</v>
          </cell>
          <cell r="D625" t="str">
            <v>101-0782</v>
          </cell>
          <cell r="E625">
            <v>17010.7</v>
          </cell>
          <cell r="F625">
            <v>0.62405999999999995</v>
          </cell>
        </row>
        <row r="626">
          <cell r="A626" t="str">
            <v>Поковки из квадратных заготовок</v>
          </cell>
        </row>
        <row r="627">
          <cell r="A627" t="str">
            <v>массой 2,825 кг</v>
          </cell>
          <cell r="B627" t="str">
            <v>т</v>
          </cell>
          <cell r="C627" t="str">
            <v>АВС-32502</v>
          </cell>
          <cell r="D627" t="str">
            <v>101-0783</v>
          </cell>
          <cell r="E627">
            <v>15387.48</v>
          </cell>
          <cell r="F627">
            <v>1.1999999999999999E-3</v>
          </cell>
        </row>
        <row r="628">
          <cell r="A628" t="str">
            <v>Поковки оцинкованные из квадратных</v>
          </cell>
        </row>
        <row r="629">
          <cell r="A629" t="str">
            <v>заготовок при массе одной поковки</v>
          </cell>
        </row>
        <row r="630">
          <cell r="A630" t="str">
            <v>2,825 кг</v>
          </cell>
          <cell r="B630" t="str">
            <v>т</v>
          </cell>
          <cell r="C630" t="str">
            <v>АВС-32507</v>
          </cell>
          <cell r="D630" t="str">
            <v>101-0788</v>
          </cell>
          <cell r="E630">
            <v>14956.1</v>
          </cell>
          <cell r="F630">
            <v>3.6999999999999999E-4</v>
          </cell>
        </row>
        <row r="631">
          <cell r="A631" t="str">
            <v>Проволока канатная оцинкованная</v>
          </cell>
        </row>
        <row r="632">
          <cell r="A632" t="str">
            <v>диаметром 3 мм</v>
          </cell>
          <cell r="B632" t="str">
            <v>т</v>
          </cell>
          <cell r="C632" t="str">
            <v>АВС-32522</v>
          </cell>
          <cell r="D632" t="str">
            <v>101-0795</v>
          </cell>
          <cell r="E632">
            <v>20019.3</v>
          </cell>
          <cell r="F632">
            <v>8.4000000000000003E-4</v>
          </cell>
        </row>
        <row r="633">
          <cell r="A633" t="str">
            <v>Катанка горячекатаная обычной</v>
          </cell>
        </row>
        <row r="634">
          <cell r="A634" t="str">
            <v>точности в мотках из стали св-08а</v>
          </cell>
        </row>
        <row r="635">
          <cell r="A635" t="str">
            <v>диаметром 6,3-6,5 мм</v>
          </cell>
          <cell r="B635" t="str">
            <v>т</v>
          </cell>
          <cell r="C635" t="str">
            <v>АВС-32524</v>
          </cell>
          <cell r="D635" t="str">
            <v>101-0797</v>
          </cell>
          <cell r="E635">
            <v>11086.13</v>
          </cell>
          <cell r="F635">
            <v>2.419E-2</v>
          </cell>
        </row>
        <row r="636">
          <cell r="A636" t="str">
            <v>Проволока сварочная легированная для</v>
          </cell>
        </row>
        <row r="637">
          <cell r="A637" t="str">
            <v>сварки /наплавки/ с неомедненной</v>
          </cell>
        </row>
        <row r="638">
          <cell r="A638" t="str">
            <v>поверхностью иэ стали св-08г2с д 4</v>
          </cell>
        </row>
        <row r="639">
          <cell r="A639" t="str">
            <v>мм</v>
          </cell>
          <cell r="B639" t="str">
            <v>т</v>
          </cell>
          <cell r="C639" t="str">
            <v>АВС-32534</v>
          </cell>
          <cell r="D639" t="str">
            <v>101-0807</v>
          </cell>
          <cell r="E639">
            <v>79024</v>
          </cell>
          <cell r="F639">
            <v>4.7390000000000002E-2</v>
          </cell>
        </row>
        <row r="640">
          <cell r="A640" t="str">
            <v>Проволока из низкоуглеродистой</v>
          </cell>
        </row>
        <row r="641">
          <cell r="A641" t="str">
            <v>оцинкованной стали /1ц/, термически</v>
          </cell>
        </row>
        <row r="642">
          <cell r="A642" t="str">
            <v>обработанной, общего назначения,</v>
          </cell>
        </row>
        <row r="643">
          <cell r="A643" t="str">
            <v>высшей категории качества д 1,1 мм</v>
          </cell>
          <cell r="B643" t="str">
            <v>т</v>
          </cell>
          <cell r="C643" t="str">
            <v>АВС-32538</v>
          </cell>
          <cell r="D643" t="str">
            <v>101-0811</v>
          </cell>
          <cell r="E643">
            <v>20228.599999999999</v>
          </cell>
          <cell r="F643">
            <v>0.46797</v>
          </cell>
        </row>
        <row r="644">
          <cell r="A644" t="str">
            <v>Проволока из низкоуглеродистой</v>
          </cell>
        </row>
        <row r="645">
          <cell r="A645" t="str">
            <v>оцинкованной стали /1ц/, термически</v>
          </cell>
        </row>
        <row r="646">
          <cell r="A646" t="str">
            <v>обработанной, общего назначения,</v>
          </cell>
        </row>
        <row r="647">
          <cell r="A647" t="str">
            <v>высшей категории качества д 1,6 мм</v>
          </cell>
          <cell r="B647" t="str">
            <v>т</v>
          </cell>
          <cell r="C647" t="str">
            <v>АВС-32539</v>
          </cell>
          <cell r="D647" t="str">
            <v>101-0812</v>
          </cell>
          <cell r="E647">
            <v>16913.900000000001</v>
          </cell>
          <cell r="F647">
            <v>1.80637</v>
          </cell>
        </row>
        <row r="648">
          <cell r="A648" t="str">
            <v>Проволока стальная низкоуглеродистая</v>
          </cell>
        </row>
        <row r="649">
          <cell r="A649" t="str">
            <v>разного назначения, оцинкованная</v>
          </cell>
        </row>
        <row r="650">
          <cell r="A650" t="str">
            <v>диаметром 6,0-6,3 мм</v>
          </cell>
          <cell r="B650" t="str">
            <v>т</v>
          </cell>
          <cell r="C650" t="str">
            <v>АВС-32541</v>
          </cell>
          <cell r="D650" t="str">
            <v>101-0814</v>
          </cell>
          <cell r="E650">
            <v>11504.1</v>
          </cell>
          <cell r="F650">
            <v>1.2380800000000001</v>
          </cell>
        </row>
        <row r="651">
          <cell r="A651" t="str">
            <v>Проволока из низкоуглеродистой</v>
          </cell>
        </row>
        <row r="652">
          <cell r="A652" t="str">
            <v>светлой стали /ос/, термически</v>
          </cell>
        </row>
        <row r="653">
          <cell r="A653" t="str">
            <v>обработанной, общего назначения,</v>
          </cell>
        </row>
        <row r="654">
          <cell r="A654" t="str">
            <v>высшего качества д 1,1 мм</v>
          </cell>
          <cell r="B654" t="str">
            <v>т</v>
          </cell>
          <cell r="C654" t="str">
            <v>АВС-32543</v>
          </cell>
          <cell r="D654" t="str">
            <v>101-0816</v>
          </cell>
          <cell r="E654">
            <v>14238.69</v>
          </cell>
          <cell r="F654">
            <v>9.6000000000000002E-4</v>
          </cell>
        </row>
        <row r="655">
          <cell r="A655" t="str">
            <v>Пленкообразующие материалы для</v>
          </cell>
        </row>
        <row r="656">
          <cell r="A656" t="str">
            <v>дорожных работ пм-100а</v>
          </cell>
          <cell r="B656" t="str">
            <v>т</v>
          </cell>
          <cell r="C656" t="str">
            <v>АВС-32652</v>
          </cell>
          <cell r="D656" t="str">
            <v>101-1580</v>
          </cell>
          <cell r="E656">
            <v>5279.21</v>
          </cell>
          <cell r="F656">
            <v>26.474399999999999</v>
          </cell>
        </row>
        <row r="657">
          <cell r="A657" t="str">
            <v>Пленка полиэтиленовая толщиной 0,2-</v>
          </cell>
        </row>
        <row r="658">
          <cell r="A658" t="str">
            <v>0,5мм</v>
          </cell>
          <cell r="B658" t="str">
            <v>т</v>
          </cell>
          <cell r="C658" t="str">
            <v>АВС-32670</v>
          </cell>
          <cell r="D658" t="str">
            <v>113-0307</v>
          </cell>
          <cell r="E658">
            <v>28845.4</v>
          </cell>
          <cell r="F658">
            <v>0.23760000000000001</v>
          </cell>
        </row>
        <row r="659">
          <cell r="A659" t="str">
            <v>Лента поливинилхлоридная липкая</v>
          </cell>
        </row>
        <row r="660">
          <cell r="A660" t="str">
            <v>толщиной 0,4 мм</v>
          </cell>
          <cell r="B660" t="str">
            <v>м2</v>
          </cell>
          <cell r="C660" t="str">
            <v>АВС-32680</v>
          </cell>
          <cell r="D660" t="str">
            <v>548-0020</v>
          </cell>
          <cell r="E660">
            <v>44.75</v>
          </cell>
          <cell r="F660">
            <v>10.53</v>
          </cell>
        </row>
        <row r="661">
          <cell r="A661" t="str">
            <v>Пластина резиновая рулонная</v>
          </cell>
        </row>
        <row r="662">
          <cell r="A662" t="str">
            <v>вулканизованная из резиновой смеси</v>
          </cell>
        </row>
        <row r="663">
          <cell r="A663" t="str">
            <v>ирп-1173</v>
          </cell>
          <cell r="B663" t="str">
            <v>кг</v>
          </cell>
          <cell r="C663" t="str">
            <v>АВС-32717</v>
          </cell>
          <cell r="D663" t="str">
            <v>101-0849</v>
          </cell>
          <cell r="E663">
            <v>162.18</v>
          </cell>
          <cell r="F663">
            <v>0.08</v>
          </cell>
        </row>
        <row r="664">
          <cell r="A664" t="str">
            <v>Резина прессованная</v>
          </cell>
          <cell r="B664" t="str">
            <v>кг</v>
          </cell>
          <cell r="C664" t="str">
            <v>АВС-32721</v>
          </cell>
          <cell r="D664" t="str">
            <v>101-1851</v>
          </cell>
          <cell r="E664">
            <v>133.66999999999999</v>
          </cell>
          <cell r="F664">
            <v>0.22359999999999999</v>
          </cell>
        </row>
        <row r="665">
          <cell r="A665" t="str">
            <v>Скобяные изделия</v>
          </cell>
          <cell r="B665" t="str">
            <v>комплект</v>
          </cell>
          <cell r="C665" t="str">
            <v>АВС-32800</v>
          </cell>
          <cell r="D665" t="str">
            <v>П101-9411</v>
          </cell>
          <cell r="E665">
            <v>0</v>
          </cell>
          <cell r="F665" t="str">
            <v>0</v>
          </cell>
        </row>
        <row r="666">
          <cell r="A666" t="str">
            <v>Ткань стеклянная конструкционная</v>
          </cell>
        </row>
        <row r="667">
          <cell r="A667" t="str">
            <v>марки т-11</v>
          </cell>
          <cell r="B667" t="str">
            <v>м2</v>
          </cell>
          <cell r="C667" t="str">
            <v>АВС-33161</v>
          </cell>
          <cell r="D667" t="str">
            <v>113-0317</v>
          </cell>
          <cell r="E667">
            <v>47.71</v>
          </cell>
          <cell r="F667">
            <v>35.112000000000002</v>
          </cell>
        </row>
        <row r="668">
          <cell r="A668" t="str">
            <v>Лента стальная упаковочная, мягкая,</v>
          </cell>
        </row>
        <row r="669">
          <cell r="A669" t="str">
            <v>нормальной точности 0.7х20-50мм</v>
          </cell>
          <cell r="B669" t="str">
            <v>т</v>
          </cell>
          <cell r="C669" t="str">
            <v>АВС-33404</v>
          </cell>
          <cell r="D669" t="str">
            <v>101-0540</v>
          </cell>
          <cell r="E669">
            <v>16317.2</v>
          </cell>
          <cell r="F669">
            <v>17.122</v>
          </cell>
        </row>
        <row r="670">
          <cell r="A670" t="str">
            <v>Профили фасонные горячекатаные для</v>
          </cell>
        </row>
        <row r="671">
          <cell r="A671" t="str">
            <v>шпунтовых свай л4 и л5, немерной</v>
          </cell>
        </row>
        <row r="672">
          <cell r="A672" t="str">
            <v>длины при весе 1 м свыше 50 до 100</v>
          </cell>
        </row>
        <row r="673">
          <cell r="A673" t="str">
            <v>кг из стали марки 16хг</v>
          </cell>
          <cell r="B673" t="str">
            <v>т</v>
          </cell>
          <cell r="C673" t="str">
            <v>АВС-33636</v>
          </cell>
          <cell r="D673" t="str">
            <v>101-1145</v>
          </cell>
          <cell r="E673">
            <v>13784.33</v>
          </cell>
          <cell r="F673">
            <v>353.82</v>
          </cell>
        </row>
        <row r="674">
          <cell r="A674" t="str">
            <v>Сталь листовая оцинкованная толщиной</v>
          </cell>
        </row>
        <row r="675">
          <cell r="A675" t="str">
            <v>листа 0,5 мм</v>
          </cell>
          <cell r="B675" t="str">
            <v>т</v>
          </cell>
          <cell r="C675" t="str">
            <v>АВС-33731</v>
          </cell>
          <cell r="D675" t="str">
            <v>101-1706</v>
          </cell>
          <cell r="E675">
            <v>23901.58</v>
          </cell>
          <cell r="F675">
            <v>9.11E-3</v>
          </cell>
        </row>
        <row r="676">
          <cell r="A676" t="str">
            <v>Сталь листовая оцинкованная толщиной</v>
          </cell>
        </row>
        <row r="677">
          <cell r="A677" t="str">
            <v>листа 0,7 мм</v>
          </cell>
          <cell r="B677" t="str">
            <v>т</v>
          </cell>
          <cell r="C677" t="str">
            <v>АВС-33732</v>
          </cell>
          <cell r="D677" t="str">
            <v>101-1875</v>
          </cell>
          <cell r="E677">
            <v>20185.8</v>
          </cell>
          <cell r="F677">
            <v>4.1399999999999999E-2</v>
          </cell>
        </row>
        <row r="678">
          <cell r="A678" t="str">
            <v>Сталь листовая оцинкованная толщиной</v>
          </cell>
        </row>
        <row r="679">
          <cell r="A679" t="str">
            <v>0,8 мм</v>
          </cell>
          <cell r="B679" t="str">
            <v>т</v>
          </cell>
          <cell r="C679" t="str">
            <v>АВС-33733</v>
          </cell>
          <cell r="D679" t="str">
            <v>101-1876</v>
          </cell>
          <cell r="E679">
            <v>18743.8</v>
          </cell>
          <cell r="F679">
            <v>12.0809</v>
          </cell>
        </row>
        <row r="680">
          <cell r="A680" t="str">
            <v>Сталь листовая оцинкованная толщиной</v>
          </cell>
        </row>
        <row r="681">
          <cell r="A681" t="str">
            <v>листа 1,0 мм</v>
          </cell>
          <cell r="B681" t="str">
            <v>т</v>
          </cell>
          <cell r="C681" t="str">
            <v>АВС-33734</v>
          </cell>
          <cell r="D681" t="str">
            <v>101-1707</v>
          </cell>
          <cell r="E681">
            <v>18743.8</v>
          </cell>
          <cell r="F681">
            <v>3.84137</v>
          </cell>
        </row>
        <row r="682">
          <cell r="A682" t="str">
            <v>Стальной гнутый профиль</v>
          </cell>
        </row>
        <row r="683">
          <cell r="A683" t="str">
            <v>(профилированный настил)</v>
          </cell>
          <cell r="B683" t="str">
            <v>т</v>
          </cell>
          <cell r="C683" t="str">
            <v>АВС-33739</v>
          </cell>
          <cell r="D683" t="str">
            <v>П101-9910</v>
          </cell>
          <cell r="E683">
            <v>0</v>
          </cell>
          <cell r="F683" t="str">
            <v>0</v>
          </cell>
        </row>
        <row r="684">
          <cell r="A684" t="str">
            <v>Швеллеры N40 из горячекатанного</v>
          </cell>
        </row>
        <row r="685">
          <cell r="A685" t="str">
            <v>проката немерной длины, нормальной</v>
          </cell>
        </row>
        <row r="686">
          <cell r="A686" t="str">
            <v>/обычной/ точности прокатки из</v>
          </cell>
        </row>
        <row r="687">
          <cell r="A687" t="str">
            <v>углеродистой стали ст0</v>
          </cell>
          <cell r="B687" t="str">
            <v>т</v>
          </cell>
          <cell r="C687" t="str">
            <v>АВС-33816</v>
          </cell>
          <cell r="D687" t="str">
            <v>101-1019</v>
          </cell>
          <cell r="E687">
            <v>9654.9</v>
          </cell>
          <cell r="F687">
            <v>1.2713099999999999</v>
          </cell>
        </row>
        <row r="688">
          <cell r="A688" t="str">
            <v>Бензин авиационный Б-70</v>
          </cell>
          <cell r="B688" t="str">
            <v>т</v>
          </cell>
          <cell r="C688" t="str">
            <v>АВС-34001</v>
          </cell>
          <cell r="D688" t="str">
            <v>101-0069</v>
          </cell>
          <cell r="E688">
            <v>9198.5</v>
          </cell>
          <cell r="F688">
            <v>1.01</v>
          </cell>
        </row>
        <row r="689">
          <cell r="A689" t="str">
            <v>Керосин для технических целей марок</v>
          </cell>
        </row>
        <row r="690">
          <cell r="A690" t="str">
            <v>кт-1, кт-2</v>
          </cell>
          <cell r="B690" t="str">
            <v>т</v>
          </cell>
          <cell r="C690" t="str">
            <v>АВС-34003</v>
          </cell>
          <cell r="D690" t="str">
            <v>101-0322</v>
          </cell>
          <cell r="E690">
            <v>11306.7</v>
          </cell>
          <cell r="F690">
            <v>8.9520000000000002E-2</v>
          </cell>
        </row>
        <row r="691">
          <cell r="A691" t="str">
            <v>Мазут топочный каменноугольный</v>
          </cell>
          <cell r="B691" t="str">
            <v>т</v>
          </cell>
          <cell r="C691" t="str">
            <v>АВС-34004</v>
          </cell>
          <cell r="D691" t="str">
            <v>101-0581</v>
          </cell>
          <cell r="E691">
            <v>4285.8999999999996</v>
          </cell>
          <cell r="F691">
            <v>5.8E-4</v>
          </cell>
        </row>
        <row r="692">
          <cell r="A692" t="str">
            <v>Топливо дизельное из малосернистой</v>
          </cell>
        </row>
        <row r="693">
          <cell r="A693" t="str">
            <v>нефти</v>
          </cell>
          <cell r="B693" t="str">
            <v>т</v>
          </cell>
          <cell r="C693" t="str">
            <v>АВС-34006</v>
          </cell>
          <cell r="D693" t="str">
            <v>101-1299</v>
          </cell>
          <cell r="E693">
            <v>6545</v>
          </cell>
          <cell r="F693">
            <v>6.6040000000000001E-2</v>
          </cell>
        </row>
        <row r="694">
          <cell r="A694" t="str">
            <v>Уайт-спирит</v>
          </cell>
          <cell r="B694" t="str">
            <v>т</v>
          </cell>
          <cell r="C694" t="str">
            <v>АВС-34035</v>
          </cell>
          <cell r="D694" t="str">
            <v>101-1292</v>
          </cell>
          <cell r="E694">
            <v>25681</v>
          </cell>
          <cell r="F694">
            <v>0.45145999999999997</v>
          </cell>
        </row>
        <row r="695">
          <cell r="A695" t="str">
            <v>Ацетон технический I сорта</v>
          </cell>
          <cell r="B695" t="str">
            <v>т</v>
          </cell>
          <cell r="C695" t="str">
            <v>АВС-34209</v>
          </cell>
          <cell r="D695" t="str">
            <v>113-0003</v>
          </cell>
          <cell r="E695">
            <v>22894.1</v>
          </cell>
          <cell r="F695">
            <v>1.188E-2</v>
          </cell>
        </row>
        <row r="696">
          <cell r="A696" t="str">
            <v>Ацетилен растворенный технический</v>
          </cell>
        </row>
        <row r="697">
          <cell r="A697" t="str">
            <v>марки а</v>
          </cell>
          <cell r="B697" t="str">
            <v>т</v>
          </cell>
          <cell r="C697" t="str">
            <v>АВС-34211</v>
          </cell>
          <cell r="D697" t="str">
            <v>101-0063</v>
          </cell>
          <cell r="E697">
            <v>140562.4</v>
          </cell>
          <cell r="F697">
            <v>1.7000000000000001E-4</v>
          </cell>
        </row>
        <row r="698">
          <cell r="A698" t="str">
            <v>Кислород технический газообразный</v>
          </cell>
          <cell r="B698" t="str">
            <v>м3</v>
          </cell>
          <cell r="C698" t="str">
            <v>АВС-34241</v>
          </cell>
          <cell r="D698" t="str">
            <v>101-0324</v>
          </cell>
          <cell r="E698">
            <v>14.81</v>
          </cell>
          <cell r="F698">
            <v>1085.72</v>
          </cell>
        </row>
        <row r="699">
          <cell r="A699" t="str">
            <v>Каболка</v>
          </cell>
          <cell r="B699" t="str">
            <v>т</v>
          </cell>
          <cell r="C699" t="str">
            <v>АВС-34247</v>
          </cell>
          <cell r="D699" t="str">
            <v>101-0311</v>
          </cell>
          <cell r="E699">
            <v>35464.300000000003</v>
          </cell>
          <cell r="F699">
            <v>1.5399999999999999E-3</v>
          </cell>
        </row>
        <row r="700">
          <cell r="A700" t="str">
            <v>Мыло твердое хозяйственное 72%</v>
          </cell>
          <cell r="B700" t="str">
            <v>шт</v>
          </cell>
          <cell r="C700" t="str">
            <v>АВС-34287</v>
          </cell>
          <cell r="D700" t="str">
            <v>101-0623</v>
          </cell>
          <cell r="E700">
            <v>6.44</v>
          </cell>
          <cell r="F700">
            <v>2.9976400000000001</v>
          </cell>
        </row>
        <row r="701">
          <cell r="A701" t="str">
            <v>Ксилол нефтяной марки а</v>
          </cell>
          <cell r="B701" t="str">
            <v>т</v>
          </cell>
          <cell r="C701" t="str">
            <v>АВС-34288</v>
          </cell>
          <cell r="D701" t="str">
            <v>113-0077</v>
          </cell>
          <cell r="E701">
            <v>24432.1</v>
          </cell>
          <cell r="F701">
            <v>0.55330000000000001</v>
          </cell>
        </row>
        <row r="702">
          <cell r="A702" t="str">
            <v>Портландцемент общестроительного</v>
          </cell>
        </row>
        <row r="703">
          <cell r="A703" t="str">
            <v>назначения бездобавочный, марки 400</v>
          </cell>
          <cell r="B703" t="str">
            <v>т</v>
          </cell>
          <cell r="C703" t="str">
            <v>АВС-34501</v>
          </cell>
          <cell r="D703" t="str">
            <v>101-1305</v>
          </cell>
          <cell r="E703">
            <v>2438.38</v>
          </cell>
          <cell r="F703">
            <v>0.43565999999999999</v>
          </cell>
        </row>
        <row r="704">
          <cell r="A704" t="str">
            <v>Цемент гипсоглиноземистый</v>
          </cell>
        </row>
        <row r="705">
          <cell r="A705" t="str">
            <v>расширяющийся</v>
          </cell>
          <cell r="B705" t="str">
            <v>т</v>
          </cell>
          <cell r="C705" t="str">
            <v>АВС-34551</v>
          </cell>
          <cell r="D705" t="str">
            <v>101-1355</v>
          </cell>
          <cell r="E705">
            <v>2772.31</v>
          </cell>
          <cell r="F705">
            <v>3.2200000000000002E-3</v>
          </cell>
        </row>
        <row r="706">
          <cell r="A706" t="str">
            <v>Шурупы с полукруглой головкой 6х40</v>
          </cell>
        </row>
        <row r="707">
          <cell r="A707" t="str">
            <v>мм</v>
          </cell>
          <cell r="B707" t="str">
            <v>т</v>
          </cell>
          <cell r="C707" t="str">
            <v>АВС-35103</v>
          </cell>
          <cell r="D707" t="str">
            <v>101-1483</v>
          </cell>
          <cell r="E707">
            <v>29814.2</v>
          </cell>
          <cell r="F707">
            <v>8.0000000000000007E-5</v>
          </cell>
        </row>
        <row r="708">
          <cell r="A708" t="str">
            <v>Электроды диаметром 4 мм: Э42</v>
          </cell>
          <cell r="B708" t="str">
            <v>т</v>
          </cell>
          <cell r="C708" t="str">
            <v>АВС-35310</v>
          </cell>
          <cell r="D708" t="str">
            <v>101-1513</v>
          </cell>
          <cell r="E708">
            <v>17704.12</v>
          </cell>
          <cell r="F708">
            <v>11.248200000000001</v>
          </cell>
        </row>
        <row r="709">
          <cell r="A709" t="str">
            <v>Электроды диаметром 4 мм: Э46</v>
          </cell>
          <cell r="B709" t="str">
            <v>т</v>
          </cell>
          <cell r="C709" t="str">
            <v>АВС-35312</v>
          </cell>
          <cell r="D709" t="str">
            <v>101-1515</v>
          </cell>
          <cell r="E709">
            <v>23670.21</v>
          </cell>
          <cell r="F709">
            <v>0.51043000000000005</v>
          </cell>
        </row>
        <row r="710">
          <cell r="A710" t="str">
            <v>Электроды диаметром 5 мм: Э42</v>
          </cell>
          <cell r="B710" t="str">
            <v>т</v>
          </cell>
          <cell r="C710" t="str">
            <v>АВС-35318</v>
          </cell>
          <cell r="D710" t="str">
            <v>101-1521</v>
          </cell>
          <cell r="E710">
            <v>17704.12</v>
          </cell>
          <cell r="F710">
            <v>6.9999999999999999E-4</v>
          </cell>
        </row>
        <row r="711">
          <cell r="A711" t="str">
            <v>Электроды диаметром 5 мм: Э42а</v>
          </cell>
          <cell r="B711" t="str">
            <v>т</v>
          </cell>
          <cell r="C711" t="str">
            <v>АВС-35319</v>
          </cell>
          <cell r="D711" t="str">
            <v>101-1522</v>
          </cell>
          <cell r="E711">
            <v>17704.12</v>
          </cell>
          <cell r="F711">
            <v>3.3684699999999999</v>
          </cell>
        </row>
        <row r="712">
          <cell r="A712" t="str">
            <v>Электроды диаметром 6 мм: Э42</v>
          </cell>
          <cell r="B712" t="str">
            <v>т</v>
          </cell>
          <cell r="C712" t="str">
            <v>АВС-35326</v>
          </cell>
          <cell r="D712" t="str">
            <v>101-1529</v>
          </cell>
          <cell r="E712">
            <v>17704.12</v>
          </cell>
          <cell r="F712">
            <v>8.924E-2</v>
          </cell>
        </row>
        <row r="713">
          <cell r="A713" t="str">
            <v>Электроды диаметром 6 мм: Э46</v>
          </cell>
          <cell r="B713" t="str">
            <v>т</v>
          </cell>
          <cell r="C713" t="str">
            <v>АВС-35328</v>
          </cell>
          <cell r="D713" t="str">
            <v>101-1531</v>
          </cell>
          <cell r="E713">
            <v>23670.21</v>
          </cell>
          <cell r="F713">
            <v>4.62E-3</v>
          </cell>
        </row>
        <row r="714">
          <cell r="A714" t="str">
            <v>Электроды диаметром 8 мм: Э46</v>
          </cell>
          <cell r="B714" t="str">
            <v>т</v>
          </cell>
          <cell r="C714" t="str">
            <v>АВС-35336</v>
          </cell>
          <cell r="D714" t="str">
            <v>101-1539</v>
          </cell>
          <cell r="E714">
            <v>23670.21</v>
          </cell>
          <cell r="F714">
            <v>4.2250000000000003E-2</v>
          </cell>
        </row>
        <row r="715">
          <cell r="A715" t="str">
            <v>Канаты пеньковые пропитанные</v>
          </cell>
          <cell r="B715" t="str">
            <v>т</v>
          </cell>
          <cell r="C715" t="str">
            <v>АВС-35504</v>
          </cell>
          <cell r="D715" t="str">
            <v>101-0309</v>
          </cell>
          <cell r="E715">
            <v>187787.3</v>
          </cell>
          <cell r="F715">
            <v>6.5549999999999997E-2</v>
          </cell>
        </row>
        <row r="716">
          <cell r="A716" t="str">
            <v>Опилки древесные</v>
          </cell>
          <cell r="B716" t="str">
            <v>м3</v>
          </cell>
          <cell r="C716" t="str">
            <v>АВС-35510</v>
          </cell>
          <cell r="D716" t="str">
            <v>101-0631</v>
          </cell>
          <cell r="E716">
            <v>115.68</v>
          </cell>
          <cell r="F716">
            <v>86.832599999999999</v>
          </cell>
        </row>
        <row r="717">
          <cell r="A717" t="str">
            <v>Пемза шлаковая (щебень пористый из</v>
          </cell>
        </row>
        <row r="718">
          <cell r="A718" t="str">
            <v>металлургического шлака), марка</v>
          </cell>
        </row>
        <row r="719">
          <cell r="A719" t="str">
            <v>600, фракция от 5 до 10 мм</v>
          </cell>
          <cell r="B719" t="str">
            <v>м3</v>
          </cell>
          <cell r="C719" t="str">
            <v>АВС-35512</v>
          </cell>
          <cell r="D719" t="str">
            <v>101-0639</v>
          </cell>
          <cell r="E719">
            <v>156.80000000000001</v>
          </cell>
          <cell r="F719">
            <v>2.0000000000000002E-5</v>
          </cell>
        </row>
        <row r="720">
          <cell r="A720" t="str">
            <v>Лесоматериалы круглые хвойных пород</v>
          </cell>
        </row>
        <row r="721">
          <cell r="A721" t="str">
            <v>для строительства длиной 3-6,5 м,</v>
          </cell>
        </row>
        <row r="722">
          <cell r="A722" t="str">
            <v>диаметром 14-24 см</v>
          </cell>
          <cell r="B722" t="str">
            <v>м3</v>
          </cell>
          <cell r="C722" t="str">
            <v>АВС-36008</v>
          </cell>
          <cell r="D722" t="str">
            <v>102-0008</v>
          </cell>
          <cell r="E722">
            <v>928.9</v>
          </cell>
          <cell r="F722">
            <v>3.7044700000000002</v>
          </cell>
        </row>
        <row r="723">
          <cell r="A723" t="str">
            <v>Пластины хвойных пород толщиной 20-</v>
          </cell>
        </row>
        <row r="724">
          <cell r="A724" t="str">
            <v>24 см, сорта II</v>
          </cell>
          <cell r="B724" t="str">
            <v>м3</v>
          </cell>
          <cell r="C724" t="str">
            <v>АВС-36010</v>
          </cell>
          <cell r="D724" t="str">
            <v>102-0010</v>
          </cell>
          <cell r="E724">
            <v>701.92</v>
          </cell>
          <cell r="F724">
            <v>8.2500000000000004E-2</v>
          </cell>
        </row>
        <row r="725">
          <cell r="A725" t="str">
            <v>Бруски обрезные из хвойных пород</v>
          </cell>
        </row>
        <row r="726">
          <cell r="A726" t="str">
            <v>длиной 4-6,5 м, шириной 75-150мм,</v>
          </cell>
        </row>
        <row r="727">
          <cell r="A727" t="str">
            <v>толщиной 40-75 мм, I сорта</v>
          </cell>
          <cell r="B727" t="str">
            <v>м3</v>
          </cell>
          <cell r="C727" t="str">
            <v>АВС-36023</v>
          </cell>
          <cell r="D727" t="str">
            <v>102-0023</v>
          </cell>
          <cell r="E727">
            <v>5553.37</v>
          </cell>
          <cell r="F727">
            <v>1.4640500000000001</v>
          </cell>
        </row>
        <row r="728">
          <cell r="A728" t="str">
            <v>Бруски обрезные из хвойных пород</v>
          </cell>
        </row>
        <row r="729">
          <cell r="A729" t="str">
            <v>длиной 4-6,5 м, шириной 75-150мм,</v>
          </cell>
        </row>
        <row r="730">
          <cell r="A730" t="str">
            <v>толщиной 40-75 мм, II сорта</v>
          </cell>
          <cell r="B730" t="str">
            <v>м3</v>
          </cell>
          <cell r="C730" t="str">
            <v>АВС-36024</v>
          </cell>
          <cell r="D730" t="str">
            <v>102-0024</v>
          </cell>
          <cell r="E730">
            <v>5479.9</v>
          </cell>
          <cell r="F730">
            <v>3.4349999999999999E-2</v>
          </cell>
        </row>
        <row r="731">
          <cell r="A731" t="str">
            <v>Бруски обрезные из хвойных пород</v>
          </cell>
        </row>
        <row r="732">
          <cell r="A732" t="str">
            <v>длиной 4-6,5 м, шириной 75-150мм,</v>
          </cell>
        </row>
        <row r="733">
          <cell r="A733" t="str">
            <v>толщиной 40-75 мм, III сорта</v>
          </cell>
          <cell r="B733" t="str">
            <v>м3</v>
          </cell>
          <cell r="C733" t="str">
            <v>АВС-36025</v>
          </cell>
          <cell r="D733" t="str">
            <v>102-0025</v>
          </cell>
          <cell r="E733">
            <v>3590.23</v>
          </cell>
          <cell r="F733">
            <v>3.0745300000000002</v>
          </cell>
        </row>
        <row r="734">
          <cell r="A734" t="str">
            <v>Бруски обрезные из хвойных пород</v>
          </cell>
        </row>
        <row r="735">
          <cell r="A735" t="str">
            <v>длиной 4-6,5 м, шириной 75-150мм,</v>
          </cell>
        </row>
        <row r="736">
          <cell r="A736" t="str">
            <v>толщиной 40-75 мм, IV сорта</v>
          </cell>
          <cell r="B736" t="str">
            <v>м3</v>
          </cell>
          <cell r="C736" t="str">
            <v>АВС-36026</v>
          </cell>
          <cell r="D736" t="str">
            <v>102-0026</v>
          </cell>
          <cell r="E736">
            <v>2626.83</v>
          </cell>
          <cell r="F736">
            <v>1.3161099999999999</v>
          </cell>
        </row>
        <row r="737">
          <cell r="A737" t="str">
            <v>Брусья обрезные из хвойных пород</v>
          </cell>
        </row>
        <row r="738">
          <cell r="A738" t="str">
            <v>длиной 4-6,5 м, шириной 75-150мм,</v>
          </cell>
        </row>
        <row r="739">
          <cell r="A739" t="str">
            <v>толщиной 100,125мм, II сорта</v>
          </cell>
          <cell r="B739" t="str">
            <v>м3</v>
          </cell>
          <cell r="C739" t="str">
            <v>АВС-36028</v>
          </cell>
          <cell r="D739" t="str">
            <v>102-0028</v>
          </cell>
          <cell r="E739">
            <v>2547.6</v>
          </cell>
          <cell r="F739">
            <v>2.7900000000000001E-2</v>
          </cell>
        </row>
        <row r="740">
          <cell r="A740" t="str">
            <v>Брусья необрезные из хвойных пород</v>
          </cell>
        </row>
        <row r="741">
          <cell r="A741" t="str">
            <v>длиной 4-6,5 м,любой ширины,</v>
          </cell>
        </row>
        <row r="742">
          <cell r="A742" t="str">
            <v>толщиной 100,125 мм,сорта: IV</v>
          </cell>
          <cell r="B742" t="str">
            <v>м3</v>
          </cell>
          <cell r="C742" t="str">
            <v>АВС-36038</v>
          </cell>
          <cell r="D742" t="str">
            <v>102-0038</v>
          </cell>
          <cell r="E742">
            <v>1353.33</v>
          </cell>
          <cell r="F742">
            <v>0.71740000000000004</v>
          </cell>
        </row>
        <row r="743">
          <cell r="A743" t="str">
            <v>Доски обрезные из хвойных пород</v>
          </cell>
        </row>
        <row r="744">
          <cell r="A744" t="str">
            <v>длиной 4-6,5 м, шириной 75-150 мм</v>
          </cell>
        </row>
        <row r="745">
          <cell r="A745" t="str">
            <v>толщиной 19-22 мм, сорта: II</v>
          </cell>
          <cell r="B745" t="str">
            <v>м3</v>
          </cell>
          <cell r="C745" t="str">
            <v>АВС-36048</v>
          </cell>
          <cell r="D745" t="str">
            <v>102-0048</v>
          </cell>
          <cell r="E745">
            <v>4638.62</v>
          </cell>
          <cell r="F745">
            <v>4.62E-3</v>
          </cell>
        </row>
        <row r="746">
          <cell r="A746" t="str">
            <v>Доски обрезные из хвойных пород</v>
          </cell>
        </row>
        <row r="747">
          <cell r="A747" t="str">
            <v>длиной 4-6,5 м, шириной 75-150 мм</v>
          </cell>
        </row>
        <row r="748">
          <cell r="A748" t="str">
            <v>толщиной 25 мм,сорта: III</v>
          </cell>
          <cell r="B748" t="str">
            <v>м3</v>
          </cell>
          <cell r="C748" t="str">
            <v>АВС-36053</v>
          </cell>
          <cell r="D748" t="str">
            <v>102-0053</v>
          </cell>
          <cell r="E748">
            <v>2123.56</v>
          </cell>
          <cell r="F748">
            <v>9.1179999999999997E-2</v>
          </cell>
        </row>
        <row r="749">
          <cell r="A749" t="str">
            <v>Доски обрезные из хвойных пород</v>
          </cell>
        </row>
        <row r="750">
          <cell r="A750" t="str">
            <v>длиной 4-6,5 м, шириной 75-150 мм</v>
          </cell>
        </row>
        <row r="751">
          <cell r="A751" t="str">
            <v>толщиной 32-40 мм,сорта: II</v>
          </cell>
          <cell r="B751" t="str">
            <v>м3</v>
          </cell>
          <cell r="C751" t="str">
            <v>АВС-36056</v>
          </cell>
          <cell r="D751" t="str">
            <v>102-0056</v>
          </cell>
          <cell r="E751">
            <v>2761.84</v>
          </cell>
          <cell r="F751">
            <v>0.33119999999999999</v>
          </cell>
        </row>
        <row r="752">
          <cell r="A752" t="str">
            <v>Доски обрезные из хвойных пород</v>
          </cell>
        </row>
        <row r="753">
          <cell r="A753" t="str">
            <v>длиной 4-6,5 м, шириной 75-150 мм</v>
          </cell>
        </row>
        <row r="754">
          <cell r="A754" t="str">
            <v>толщиной 44 мм и более,сорта: II</v>
          </cell>
          <cell r="B754" t="str">
            <v>м3</v>
          </cell>
          <cell r="C754" t="str">
            <v>АВС-36060</v>
          </cell>
          <cell r="D754" t="str">
            <v>102-0060</v>
          </cell>
          <cell r="E754">
            <v>3472.91</v>
          </cell>
          <cell r="F754">
            <v>2.2349999999999998E-2</v>
          </cell>
        </row>
        <row r="755">
          <cell r="A755" t="str">
            <v>Доски обрезные из хвойных пород</v>
          </cell>
        </row>
        <row r="756">
          <cell r="A756" t="str">
            <v>длиной 4-6,5 м, шириной 75-150 мм</v>
          </cell>
        </row>
        <row r="757">
          <cell r="A757" t="str">
            <v>толщиной 44 мм и более,сорта: III</v>
          </cell>
          <cell r="B757" t="str">
            <v>м3</v>
          </cell>
          <cell r="C757" t="str">
            <v>АВС-36061</v>
          </cell>
          <cell r="D757" t="str">
            <v>102-0061</v>
          </cell>
          <cell r="E757">
            <v>2738.4</v>
          </cell>
          <cell r="F757">
            <v>0.10736999999999999</v>
          </cell>
        </row>
        <row r="758">
          <cell r="A758" t="str">
            <v>Доски необрезные из хвойных пород</v>
          </cell>
        </row>
        <row r="759">
          <cell r="A759" t="str">
            <v>длиной 4-6,5 м,любой ширины,</v>
          </cell>
        </row>
        <row r="760">
          <cell r="A760" t="str">
            <v>толщиной 32-40 мм,сорта: III</v>
          </cell>
          <cell r="B760" t="str">
            <v>м3</v>
          </cell>
          <cell r="C760" t="str">
            <v>АВС-36077</v>
          </cell>
          <cell r="D760" t="str">
            <v>102-0077</v>
          </cell>
          <cell r="E760">
            <v>2116.12</v>
          </cell>
          <cell r="F760">
            <v>9.0500000000000008E-3</v>
          </cell>
        </row>
        <row r="761">
          <cell r="A761" t="str">
            <v>Доски обрезные из хвойных пород</v>
          </cell>
        </row>
        <row r="762">
          <cell r="A762" t="str">
            <v>длиной 2-3,75 м, шириной 75-150 мм</v>
          </cell>
        </row>
        <row r="763">
          <cell r="A763" t="str">
            <v>толщиной 32-40 мм,сорта: III</v>
          </cell>
          <cell r="B763" t="str">
            <v>м3</v>
          </cell>
          <cell r="C763" t="str">
            <v>АВС-36117</v>
          </cell>
          <cell r="D763" t="str">
            <v>102-0117</v>
          </cell>
          <cell r="E763">
            <v>1789.43</v>
          </cell>
          <cell r="F763">
            <v>3.0000000000000001E-5</v>
          </cell>
        </row>
        <row r="764">
          <cell r="A764" t="str">
            <v>Доски необрезные из хвойных пород</v>
          </cell>
        </row>
        <row r="765">
          <cell r="A765" t="str">
            <v>длиной 2-3,75 м,любой ширины,</v>
          </cell>
        </row>
        <row r="766">
          <cell r="A766" t="str">
            <v>толщиной 32-40 мм, сорта: IV</v>
          </cell>
          <cell r="B766" t="str">
            <v>м3</v>
          </cell>
          <cell r="C766" t="str">
            <v>АВС-36138</v>
          </cell>
          <cell r="D766" t="str">
            <v>102-0138</v>
          </cell>
          <cell r="E766">
            <v>1598.54</v>
          </cell>
          <cell r="F766">
            <v>1.5900000000000001E-3</v>
          </cell>
        </row>
        <row r="767">
          <cell r="A767" t="str">
            <v>Доски обрезные из березы или липы</v>
          </cell>
        </row>
        <row r="768">
          <cell r="A768" t="str">
            <v>длиной 2-3,75 м,любой ширины,</v>
          </cell>
        </row>
        <row r="769">
          <cell r="A769" t="str">
            <v>толщиной 19-22 мм, сорта: III</v>
          </cell>
          <cell r="B769" t="str">
            <v>м3</v>
          </cell>
          <cell r="C769" t="str">
            <v>АВС-36179</v>
          </cell>
          <cell r="D769" t="str">
            <v>102-0179</v>
          </cell>
          <cell r="E769">
            <v>2779.3</v>
          </cell>
          <cell r="F769">
            <v>9.5339999999999994E-2</v>
          </cell>
        </row>
        <row r="770">
          <cell r="A770" t="str">
            <v>Доски обрезные из березы или липы</v>
          </cell>
        </row>
        <row r="771">
          <cell r="A771" t="str">
            <v>длиной 2-3,75 м,любой ширины,</v>
          </cell>
        </row>
        <row r="772">
          <cell r="A772" t="str">
            <v>толщиной 25, 32, 40 мм, сорта: I</v>
          </cell>
          <cell r="B772" t="str">
            <v>м3</v>
          </cell>
          <cell r="C772" t="str">
            <v>АВС-36180</v>
          </cell>
          <cell r="D772" t="str">
            <v>102-0180</v>
          </cell>
          <cell r="E772">
            <v>4153.28</v>
          </cell>
          <cell r="F772">
            <v>-0.67410000000000003</v>
          </cell>
        </row>
        <row r="773">
          <cell r="A773" t="str">
            <v>Трубы бесшовные обсадные из стали</v>
          </cell>
        </row>
        <row r="774">
          <cell r="A774" t="str">
            <v>группы Д и Б с короткой треугольной</v>
          </cell>
        </row>
        <row r="775">
          <cell r="A775" t="str">
            <v>резьбой 219х8.9 мм</v>
          </cell>
          <cell r="B775" t="str">
            <v>м</v>
          </cell>
          <cell r="C775" t="str">
            <v>АВС-37537</v>
          </cell>
          <cell r="D775" t="str">
            <v>103-0537</v>
          </cell>
          <cell r="E775">
            <v>1041.3399999999999</v>
          </cell>
          <cell r="F775">
            <v>4.5396000000000001</v>
          </cell>
        </row>
        <row r="776">
          <cell r="A776" t="str">
            <v>Трубы обсадные из стали группы д/б/</v>
          </cell>
        </row>
        <row r="777">
          <cell r="A777" t="str">
            <v>с короткой треугольной резьбой</v>
          </cell>
        </row>
        <row r="778">
          <cell r="A778" t="str">
            <v>/ГОСТ 632-80 с изм. 1/ 273х10.2 мм</v>
          </cell>
          <cell r="B778" t="str">
            <v>м</v>
          </cell>
          <cell r="C778" t="str">
            <v>АВС-37550</v>
          </cell>
          <cell r="D778" t="str">
            <v>103-0550</v>
          </cell>
          <cell r="E778">
            <v>1439.55</v>
          </cell>
          <cell r="F778">
            <v>0.80500000000000005</v>
          </cell>
        </row>
        <row r="779">
          <cell r="A779" t="str">
            <v>Трубы обсадные из стали группы д/б/</v>
          </cell>
        </row>
        <row r="780">
          <cell r="A780" t="str">
            <v>с короткой треугольной резьбой</v>
          </cell>
        </row>
        <row r="781">
          <cell r="A781" t="str">
            <v>/ГОСТ 632-80 с изм. 1/ 324х11.0 мм</v>
          </cell>
          <cell r="B781" t="str">
            <v>м</v>
          </cell>
          <cell r="C781" t="str">
            <v>АВС-37560</v>
          </cell>
          <cell r="D781" t="str">
            <v>103-0560</v>
          </cell>
          <cell r="E781">
            <v>1882.1</v>
          </cell>
          <cell r="F781">
            <v>24.934999999999999</v>
          </cell>
        </row>
        <row r="782">
          <cell r="A782" t="str">
            <v>Трубы обсадные из стали группы д/б/</v>
          </cell>
        </row>
        <row r="783">
          <cell r="A783" t="str">
            <v>с короткой треугольной резьбой</v>
          </cell>
        </row>
        <row r="784">
          <cell r="A784" t="str">
            <v>/ГОСТ 632-80 с изм. 1/ 377х12 мм</v>
          </cell>
          <cell r="B784" t="str">
            <v>м</v>
          </cell>
          <cell r="C784" t="str">
            <v>АВС-37576</v>
          </cell>
          <cell r="D784" t="str">
            <v>103-0576</v>
          </cell>
          <cell r="E784">
            <v>1900.54</v>
          </cell>
          <cell r="F784">
            <v>5.0309999999999997</v>
          </cell>
        </row>
        <row r="785">
          <cell r="A785" t="str">
            <v>Стеклопластик рулонный шириной 50мм</v>
          </cell>
          <cell r="B785" t="str">
            <v>м2</v>
          </cell>
          <cell r="C785" t="str">
            <v>АВС-38596</v>
          </cell>
          <cell r="D785" t="str">
            <v>104-9212</v>
          </cell>
          <cell r="E785">
            <v>24.67</v>
          </cell>
          <cell r="F785">
            <v>34.558700000000002</v>
          </cell>
        </row>
        <row r="786">
          <cell r="A786" t="str">
            <v>Войлок строительный</v>
          </cell>
          <cell r="B786" t="str">
            <v>т</v>
          </cell>
          <cell r="C786" t="str">
            <v>АВС-38601</v>
          </cell>
          <cell r="D786" t="str">
            <v>101-1704</v>
          </cell>
          <cell r="E786">
            <v>19800</v>
          </cell>
          <cell r="F786">
            <v>2.0000000000000002E-5</v>
          </cell>
        </row>
        <row r="787">
          <cell r="A787" t="str">
            <v>Пакля пропитанная</v>
          </cell>
          <cell r="B787" t="str">
            <v>кг</v>
          </cell>
          <cell r="C787" t="str">
            <v>АВС-38617</v>
          </cell>
          <cell r="D787" t="str">
            <v>101-1705</v>
          </cell>
          <cell r="E787">
            <v>44.72</v>
          </cell>
          <cell r="F787">
            <v>105.803</v>
          </cell>
        </row>
        <row r="788">
          <cell r="A788" t="str">
            <v>Опалубка металлическая</v>
          </cell>
          <cell r="B788" t="str">
            <v>т</v>
          </cell>
          <cell r="C788" t="str">
            <v>АВС-38925</v>
          </cell>
          <cell r="D788" t="str">
            <v>105-9090</v>
          </cell>
          <cell r="E788">
            <v>12987.6</v>
          </cell>
          <cell r="F788">
            <v>1.8620000000000001E-2</v>
          </cell>
        </row>
        <row r="789">
          <cell r="A789" t="str">
            <v>Шпалы из пропитанной древесины</v>
          </cell>
        </row>
        <row r="790">
          <cell r="A790" t="str">
            <v>хвойных пород длиной 1500 мм тип II</v>
          </cell>
        </row>
        <row r="791">
          <cell r="A791" t="str">
            <v>для колеи 750 мм</v>
          </cell>
          <cell r="B791" t="str">
            <v>шт</v>
          </cell>
          <cell r="C791" t="str">
            <v>АВС-39123</v>
          </cell>
          <cell r="D791" t="str">
            <v>106-0023</v>
          </cell>
          <cell r="E791">
            <v>107.18</v>
          </cell>
          <cell r="F791">
            <v>2.0069699999999999</v>
          </cell>
        </row>
        <row r="792">
          <cell r="A792" t="str">
            <v>Металлоконструкции для проходческих</v>
          </cell>
        </row>
        <row r="793">
          <cell r="A793" t="str">
            <v>работ мелкие массой до 0.5 т из</v>
          </cell>
        </row>
        <row r="794">
          <cell r="A794" t="str">
            <v>профилей /подвесные металлические</v>
          </cell>
        </row>
        <row r="795">
          <cell r="A795" t="str">
            <v>кольца в стволах шахт, рамы из</v>
          </cell>
        </row>
        <row r="796">
          <cell r="A796" t="str">
            <v>двутавров и швеллеров, арки</v>
          </cell>
        </row>
        <row r="797">
          <cell r="A797" t="str">
            <v>металлические со скреплением и др./</v>
          </cell>
          <cell r="B797" t="str">
            <v>т</v>
          </cell>
          <cell r="C797" t="str">
            <v>АВС-39311</v>
          </cell>
          <cell r="D797" t="str">
            <v>201-0756</v>
          </cell>
          <cell r="E797">
            <v>26321.02</v>
          </cell>
          <cell r="F797">
            <v>0.95069999999999999</v>
          </cell>
        </row>
        <row r="798">
          <cell r="A798" t="str">
            <v>Долота трехшарошечные</v>
          </cell>
          <cell r="B798" t="str">
            <v>шт</v>
          </cell>
          <cell r="C798" t="str">
            <v>АВС-39596</v>
          </cell>
          <cell r="D798" t="str">
            <v>109-9031</v>
          </cell>
          <cell r="E798">
            <v>4004</v>
          </cell>
          <cell r="F798">
            <v>10.019600000000001</v>
          </cell>
        </row>
        <row r="799">
          <cell r="A799" t="str">
            <v>Долота лопастные</v>
          </cell>
          <cell r="B799" t="str">
            <v>шт</v>
          </cell>
          <cell r="C799" t="str">
            <v>АВС-39597</v>
          </cell>
          <cell r="D799" t="str">
            <v>109-9032</v>
          </cell>
          <cell r="E799">
            <v>863.5</v>
          </cell>
          <cell r="F799">
            <v>1.1299999999999999</v>
          </cell>
        </row>
        <row r="800">
          <cell r="A800" t="str">
            <v>Канат двойной свивки типа ТК,</v>
          </cell>
        </row>
        <row r="801">
          <cell r="A801" t="str">
            <v>оцинкованный из проволок марки В,</v>
          </cell>
        </row>
        <row r="802">
          <cell r="A802" t="str">
            <v>маркировочная группа 1770 Н/мм2,</v>
          </cell>
        </row>
        <row r="803">
          <cell r="A803" t="str">
            <v>диаметром 5,5 мм</v>
          </cell>
          <cell r="B803" t="str">
            <v>10м</v>
          </cell>
          <cell r="C803" t="str">
            <v>АВС-39880</v>
          </cell>
          <cell r="D803" t="str">
            <v>537-0097</v>
          </cell>
          <cell r="E803">
            <v>212.05</v>
          </cell>
          <cell r="F803">
            <v>11.773400000000001</v>
          </cell>
        </row>
        <row r="804">
          <cell r="A804" t="str">
            <v>Бутилкаучук марки а</v>
          </cell>
          <cell r="B804" t="str">
            <v>т</v>
          </cell>
          <cell r="C804" t="str">
            <v>АВС-40301</v>
          </cell>
          <cell r="D804" t="str">
            <v>113-0014</v>
          </cell>
          <cell r="E804">
            <v>68490.789999999994</v>
          </cell>
          <cell r="F804">
            <v>9.8399999999999998E-3</v>
          </cell>
        </row>
        <row r="805">
          <cell r="A805" t="str">
            <v>Мука андезитовая кислотоупорная</v>
          </cell>
        </row>
        <row r="806">
          <cell r="A806" t="str">
            <v>марки а</v>
          </cell>
          <cell r="B806" t="str">
            <v>т</v>
          </cell>
          <cell r="C806" t="str">
            <v>АВС-40363</v>
          </cell>
          <cell r="D806" t="str">
            <v>113-0101</v>
          </cell>
          <cell r="E806">
            <v>5072.91</v>
          </cell>
          <cell r="F806">
            <v>4.2500000000000003E-2</v>
          </cell>
        </row>
        <row r="807">
          <cell r="A807" t="str">
            <v>Отвердитель N1</v>
          </cell>
          <cell r="B807" t="str">
            <v>т</v>
          </cell>
          <cell r="C807" t="str">
            <v>АВС-40379</v>
          </cell>
          <cell r="D807" t="str">
            <v>113-0122</v>
          </cell>
          <cell r="E807">
            <v>163446.9</v>
          </cell>
          <cell r="F807">
            <v>3.252E-2</v>
          </cell>
        </row>
        <row r="808">
          <cell r="A808" t="str">
            <v>Полиэтиленполиамин /пэпа/</v>
          </cell>
        </row>
        <row r="809">
          <cell r="A809" t="str">
            <v>технический, марки а</v>
          </cell>
          <cell r="B809" t="str">
            <v>т</v>
          </cell>
          <cell r="C809" t="str">
            <v>АВС-40442</v>
          </cell>
          <cell r="D809" t="str">
            <v>113-0152</v>
          </cell>
          <cell r="E809">
            <v>73085.399999999994</v>
          </cell>
          <cell r="F809">
            <v>1.044E-2</v>
          </cell>
        </row>
        <row r="810">
          <cell r="A810" t="str">
            <v>Смола эпоксидная марки эд-20</v>
          </cell>
          <cell r="B810" t="str">
            <v>т</v>
          </cell>
          <cell r="C810" t="str">
            <v>АВС-40462</v>
          </cell>
          <cell r="D810" t="str">
            <v>113-0163</v>
          </cell>
          <cell r="E810">
            <v>69852</v>
          </cell>
          <cell r="F810">
            <v>0.10032000000000001</v>
          </cell>
        </row>
        <row r="811">
          <cell r="A811" t="str">
            <v>Минеральные удобрения</v>
          </cell>
          <cell r="B811" t="str">
            <v>кг</v>
          </cell>
          <cell r="C811" t="str">
            <v>АВС-40758</v>
          </cell>
          <cell r="D811" t="str">
            <v>114-9010</v>
          </cell>
          <cell r="E811">
            <v>4.4000000000000004</v>
          </cell>
          <cell r="F811">
            <v>4762.8</v>
          </cell>
        </row>
        <row r="812">
          <cell r="A812" t="str">
            <v>Блоки анкерные под якорь из тяжелого</v>
          </cell>
        </row>
        <row r="813">
          <cell r="A813" t="str">
            <v>бетона М-150 массой до 15 т,</v>
          </cell>
        </row>
        <row r="814">
          <cell r="A814" t="str">
            <v>обьемом более 1 до 4 м3,с расходом</v>
          </cell>
        </row>
        <row r="815">
          <cell r="A815" t="str">
            <v>арматуры 1,7 кг/м3</v>
          </cell>
          <cell r="B815" t="str">
            <v>м3</v>
          </cell>
          <cell r="C815" t="str">
            <v>АВС-42061</v>
          </cell>
          <cell r="D815" t="str">
            <v>440-9171</v>
          </cell>
          <cell r="E815">
            <v>7093.74</v>
          </cell>
          <cell r="F815">
            <v>0.21126</v>
          </cell>
        </row>
        <row r="816">
          <cell r="A816" t="str">
            <v>Кольца для колодцев сборные ж/б диам</v>
          </cell>
        </row>
        <row r="817">
          <cell r="A817" t="str">
            <v>1,5 м</v>
          </cell>
          <cell r="B817" t="str">
            <v>м</v>
          </cell>
          <cell r="C817" t="str">
            <v>АВС-42159</v>
          </cell>
          <cell r="D817" t="str">
            <v>440-9153</v>
          </cell>
          <cell r="E817">
            <v>3002.95</v>
          </cell>
          <cell r="F817">
            <v>6.7423999999999999</v>
          </cell>
        </row>
        <row r="818">
          <cell r="A818" t="str">
            <v>Плиты сборные железобетонные</v>
          </cell>
          <cell r="B818" t="str">
            <v>м3</v>
          </cell>
          <cell r="C818" t="str">
            <v>АВС-42320</v>
          </cell>
          <cell r="D818" t="str">
            <v>440-9138</v>
          </cell>
          <cell r="E818">
            <v>0</v>
          </cell>
          <cell r="F818" t="str">
            <v>0</v>
          </cell>
        </row>
        <row r="819">
          <cell r="A819" t="str">
            <v>Трубы ж/б</v>
          </cell>
          <cell r="B819" t="str">
            <v>м</v>
          </cell>
          <cell r="C819" t="str">
            <v>АВС-42417</v>
          </cell>
          <cell r="D819" t="str">
            <v>446-1030</v>
          </cell>
          <cell r="E819">
            <v>1847.48</v>
          </cell>
          <cell r="F819">
            <v>12.96</v>
          </cell>
        </row>
        <row r="820">
          <cell r="A820" t="str">
            <v>Плиты дорожные</v>
          </cell>
          <cell r="B820" t="str">
            <v>м3</v>
          </cell>
          <cell r="C820" t="str">
            <v>АВС-43050</v>
          </cell>
          <cell r="D820" t="str">
            <v>446-96010-</v>
          </cell>
          <cell r="E820">
            <v>5695.31</v>
          </cell>
          <cell r="F820">
            <v>1430.28</v>
          </cell>
        </row>
        <row r="821">
          <cell r="A821" t="str">
            <v>Арматура</v>
          </cell>
          <cell r="B821" t="str">
            <v>т</v>
          </cell>
          <cell r="C821" t="str">
            <v>АВС-44011</v>
          </cell>
          <cell r="D821" t="str">
            <v>204-9001</v>
          </cell>
          <cell r="E821">
            <v>13902.12</v>
          </cell>
          <cell r="F821">
            <v>0.72</v>
          </cell>
        </row>
        <row r="822">
          <cell r="A822" t="str">
            <v>Блоки дверные</v>
          </cell>
          <cell r="B822" t="str">
            <v>м2</v>
          </cell>
          <cell r="C822" t="str">
            <v>АВС-44032</v>
          </cell>
          <cell r="D822" t="str">
            <v>203-9057</v>
          </cell>
          <cell r="E822">
            <v>580.12</v>
          </cell>
          <cell r="F822">
            <v>1.66</v>
          </cell>
        </row>
        <row r="823">
          <cell r="A823" t="str">
            <v>Ветошь</v>
          </cell>
          <cell r="B823" t="str">
            <v>кг</v>
          </cell>
          <cell r="C823" t="str">
            <v>АВС-44059</v>
          </cell>
          <cell r="D823" t="str">
            <v>101-1757</v>
          </cell>
          <cell r="E823">
            <v>19.95</v>
          </cell>
          <cell r="F823">
            <v>281.52199999999999</v>
          </cell>
        </row>
        <row r="824">
          <cell r="A824" t="str">
            <v>Деревянные детали лесов</v>
          </cell>
          <cell r="B824" t="str">
            <v>м3</v>
          </cell>
          <cell r="C824" t="str">
            <v>АВС-44082</v>
          </cell>
          <cell r="D824" t="str">
            <v>102-9084</v>
          </cell>
          <cell r="E824">
            <v>2585.6</v>
          </cell>
          <cell r="F824">
            <v>1.5599999999999999E-2</v>
          </cell>
        </row>
        <row r="825">
          <cell r="A825" t="str">
            <v>Дибутилфталат технический, сорт 1</v>
          </cell>
          <cell r="B825" t="str">
            <v>т</v>
          </cell>
          <cell r="C825" t="str">
            <v>АВС-44096</v>
          </cell>
          <cell r="D825" t="str">
            <v>113-0338</v>
          </cell>
          <cell r="E825">
            <v>29769.4</v>
          </cell>
          <cell r="F825">
            <v>1.566E-2</v>
          </cell>
        </row>
        <row r="826">
          <cell r="A826" t="str">
            <v>Закладные и накладные детали</v>
          </cell>
          <cell r="B826" t="str">
            <v>т</v>
          </cell>
          <cell r="C826" t="str">
            <v>АВС-44109</v>
          </cell>
          <cell r="D826" t="str">
            <v>204-9180</v>
          </cell>
          <cell r="E826">
            <v>20001.8</v>
          </cell>
          <cell r="F826">
            <v>1.1599999999999999</v>
          </cell>
        </row>
        <row r="827">
          <cell r="A827" t="str">
            <v>Каркасы арматурные</v>
          </cell>
          <cell r="B827" t="str">
            <v>т</v>
          </cell>
          <cell r="C827" t="str">
            <v>АВС-44167</v>
          </cell>
          <cell r="D827" t="str">
            <v>204-9120-0</v>
          </cell>
          <cell r="E827">
            <v>3782.4</v>
          </cell>
          <cell r="F827">
            <v>2.06</v>
          </cell>
        </row>
        <row r="828">
          <cell r="A828" t="str">
            <v>Опоры неподвижные</v>
          </cell>
          <cell r="B828" t="str">
            <v>т</v>
          </cell>
          <cell r="C828" t="str">
            <v>АВС-44305</v>
          </cell>
          <cell r="D828" t="str">
            <v>201-9027</v>
          </cell>
          <cell r="E828">
            <v>41733.5</v>
          </cell>
          <cell r="F828">
            <v>0.23424</v>
          </cell>
        </row>
        <row r="829">
          <cell r="A829" t="str">
            <v>Опоры скользящие</v>
          </cell>
          <cell r="B829" t="str">
            <v>т</v>
          </cell>
          <cell r="C829" t="str">
            <v>АВС-44306</v>
          </cell>
          <cell r="D829" t="str">
            <v>201-9026</v>
          </cell>
          <cell r="E829">
            <v>34763.35</v>
          </cell>
          <cell r="F829">
            <v>1.1064099999999999</v>
          </cell>
        </row>
        <row r="830">
          <cell r="A830" t="str">
            <v>Паста антисептическая</v>
          </cell>
          <cell r="B830" t="str">
            <v>т</v>
          </cell>
          <cell r="C830" t="str">
            <v>АВС-44321</v>
          </cell>
          <cell r="D830" t="str">
            <v>101-1777</v>
          </cell>
          <cell r="E830">
            <v>22986.9</v>
          </cell>
          <cell r="F830">
            <v>6.3000000000000003E-4</v>
          </cell>
        </row>
        <row r="831">
          <cell r="A831" t="str">
            <v>Плитки керамические для полов</v>
          </cell>
        </row>
        <row r="832">
          <cell r="A832" t="str">
            <v>гладкие неглазурованные</v>
          </cell>
        </row>
        <row r="833">
          <cell r="A833" t="str">
            <v>многоцветные квадратные и</v>
          </cell>
        </row>
        <row r="834">
          <cell r="A834" t="str">
            <v>прямоугольные</v>
          </cell>
          <cell r="B834" t="str">
            <v>м2</v>
          </cell>
          <cell r="C834" t="str">
            <v>АВС-44352</v>
          </cell>
          <cell r="D834" t="str">
            <v>101-1741</v>
          </cell>
          <cell r="E834">
            <v>190.3</v>
          </cell>
          <cell r="F834">
            <v>7.14</v>
          </cell>
        </row>
        <row r="835">
          <cell r="A835" t="str">
            <v>Плитки рядовые</v>
          </cell>
          <cell r="B835" t="str">
            <v>м2</v>
          </cell>
          <cell r="C835" t="str">
            <v>АВС-44356</v>
          </cell>
          <cell r="D835" t="str">
            <v>101-9049</v>
          </cell>
          <cell r="E835">
            <v>185.22</v>
          </cell>
          <cell r="F835" t="str">
            <v>22</v>
          </cell>
        </row>
        <row r="836">
          <cell r="A836" t="str">
            <v>Поверхностно-активные добавки</v>
          </cell>
          <cell r="B836" t="str">
            <v>кг</v>
          </cell>
          <cell r="C836" t="str">
            <v>АВС-44384</v>
          </cell>
          <cell r="D836" t="str">
            <v>П101-9721</v>
          </cell>
          <cell r="E836">
            <v>0</v>
          </cell>
          <cell r="F836" t="str">
            <v>0</v>
          </cell>
        </row>
        <row r="837">
          <cell r="A837" t="str">
            <v>Порошок N2 для кислотоупорной</v>
          </cell>
        </row>
        <row r="838">
          <cell r="A838" t="str">
            <v>замазки</v>
          </cell>
          <cell r="B838" t="str">
            <v>т</v>
          </cell>
          <cell r="C838" t="str">
            <v>АВС-44417</v>
          </cell>
          <cell r="D838" t="str">
            <v>113-0310</v>
          </cell>
          <cell r="E838">
            <v>3926.72</v>
          </cell>
          <cell r="F838">
            <v>2.3369999999999998E-2</v>
          </cell>
        </row>
        <row r="839">
          <cell r="A839" t="str">
            <v>Проволока стальная низкоуглеродистая</v>
          </cell>
        </row>
        <row r="840">
          <cell r="A840" t="str">
            <v>общего назначения, диаметром 0,8 мм</v>
          </cell>
          <cell r="B840" t="str">
            <v>кг</v>
          </cell>
          <cell r="C840" t="str">
            <v>АВС-44449</v>
          </cell>
          <cell r="D840" t="str">
            <v>101-1986</v>
          </cell>
          <cell r="E840">
            <v>24.16</v>
          </cell>
          <cell r="F840">
            <v>54.8</v>
          </cell>
        </row>
        <row r="841">
          <cell r="A841" t="str">
            <v>Проволока стальная низкоуглеродистая</v>
          </cell>
        </row>
        <row r="842">
          <cell r="A842" t="str">
            <v>общего назначения, диаметром 2 мм</v>
          </cell>
          <cell r="B842" t="str">
            <v>кг</v>
          </cell>
          <cell r="C842" t="str">
            <v>АВС-44450</v>
          </cell>
          <cell r="D842" t="str">
            <v>101-1987</v>
          </cell>
          <cell r="E842">
            <v>24.16</v>
          </cell>
          <cell r="F842">
            <v>153.44</v>
          </cell>
        </row>
        <row r="843">
          <cell r="A843" t="str">
            <v>Стойки металлические опорные</v>
          </cell>
          <cell r="B843" t="str">
            <v>т</v>
          </cell>
          <cell r="C843" t="str">
            <v>АВС-44579</v>
          </cell>
          <cell r="D843" t="str">
            <v>П110-9181</v>
          </cell>
          <cell r="E843">
            <v>26321.02</v>
          </cell>
          <cell r="F843">
            <v>7.26E-3</v>
          </cell>
        </row>
        <row r="844">
          <cell r="A844" t="str">
            <v>Ткань мешочная</v>
          </cell>
          <cell r="B844" t="str">
            <v>10м2</v>
          </cell>
          <cell r="C844" t="str">
            <v>АВС-44629</v>
          </cell>
          <cell r="D844" t="str">
            <v>101-1782</v>
          </cell>
          <cell r="E844">
            <v>163.62</v>
          </cell>
          <cell r="F844">
            <v>6.1281999999999996</v>
          </cell>
        </row>
        <row r="845">
          <cell r="A845" t="str">
            <v>Трубы бурильные утяжеленные</v>
          </cell>
          <cell r="B845" t="str">
            <v>м</v>
          </cell>
          <cell r="C845" t="str">
            <v>АВС-44646</v>
          </cell>
          <cell r="D845" t="str">
            <v>103-9211</v>
          </cell>
          <cell r="E845">
            <v>1809.84</v>
          </cell>
          <cell r="F845">
            <v>0.63</v>
          </cell>
        </row>
        <row r="846">
          <cell r="A846" t="str">
            <v>Фасонные стальные сварные части,</v>
          </cell>
        </row>
        <row r="847">
          <cell r="A847" t="str">
            <v>диаметр до 800мм</v>
          </cell>
          <cell r="B847" t="str">
            <v>т</v>
          </cell>
          <cell r="C847" t="str">
            <v>АВС-44812</v>
          </cell>
          <cell r="D847" t="str">
            <v>103-1009</v>
          </cell>
          <cell r="E847">
            <v>25194.3</v>
          </cell>
          <cell r="F847">
            <v>0.85199999999999998</v>
          </cell>
        </row>
        <row r="848">
          <cell r="A848" t="str">
            <v>Шлифкруги</v>
          </cell>
          <cell r="B848" t="str">
            <v>шт</v>
          </cell>
          <cell r="C848" t="str">
            <v>АВС-44897</v>
          </cell>
          <cell r="D848" t="str">
            <v>101-9412</v>
          </cell>
          <cell r="E848">
            <v>22.04</v>
          </cell>
          <cell r="F848">
            <v>20.349900000000002</v>
          </cell>
        </row>
        <row r="849">
          <cell r="A849" t="str">
            <v>Щитки металлические</v>
          </cell>
          <cell r="B849" t="str">
            <v>шт</v>
          </cell>
          <cell r="C849" t="str">
            <v>АВС-44909</v>
          </cell>
          <cell r="D849" t="str">
            <v>101-9610</v>
          </cell>
          <cell r="E849">
            <v>34</v>
          </cell>
          <cell r="F849" t="str">
            <v>64</v>
          </cell>
        </row>
        <row r="850">
          <cell r="A850" t="str">
            <v>Щиты из досок толщиной 25 мм</v>
          </cell>
          <cell r="B850" t="str">
            <v>м2</v>
          </cell>
          <cell r="C850" t="str">
            <v>АВС-44910</v>
          </cell>
          <cell r="D850" t="str">
            <v>203-0511</v>
          </cell>
          <cell r="E850">
            <v>109.47</v>
          </cell>
          <cell r="F850">
            <v>9.4382999999999999</v>
          </cell>
        </row>
        <row r="851">
          <cell r="A851" t="str">
            <v>Эмульсия битумная для</v>
          </cell>
        </row>
        <row r="852">
          <cell r="A852" t="str">
            <v>гидроизоляционных работ</v>
          </cell>
          <cell r="B852" t="str">
            <v>т</v>
          </cell>
          <cell r="C852" t="str">
            <v>АВС-44925</v>
          </cell>
          <cell r="D852" t="str">
            <v>101-1780</v>
          </cell>
          <cell r="E852">
            <v>12169.28</v>
          </cell>
          <cell r="F852">
            <v>37.268000000000001</v>
          </cell>
        </row>
        <row r="853">
          <cell r="A853" t="str">
            <v>Эмульсия битумно-дорожная</v>
          </cell>
          <cell r="B853" t="str">
            <v>т</v>
          </cell>
          <cell r="C853" t="str">
            <v>АВС-44926</v>
          </cell>
          <cell r="D853" t="str">
            <v>101-1797</v>
          </cell>
          <cell r="E853">
            <v>6344.23</v>
          </cell>
          <cell r="F853">
            <v>0.35783999999999999</v>
          </cell>
        </row>
        <row r="854">
          <cell r="A854" t="str">
            <v>Листы алюминиевые марки АД1Н,</v>
          </cell>
        </row>
        <row r="855">
          <cell r="A855" t="str">
            <v>толщиной 1мм</v>
          </cell>
          <cell r="B855" t="str">
            <v>кг</v>
          </cell>
          <cell r="C855" t="str">
            <v>АВС-46095</v>
          </cell>
          <cell r="D855" t="str">
            <v>517-0301</v>
          </cell>
          <cell r="E855">
            <v>86.91</v>
          </cell>
          <cell r="F855">
            <v>44.491999999999997</v>
          </cell>
        </row>
        <row r="856">
          <cell r="A856" t="str">
            <v>Фланцы стальные</v>
          </cell>
          <cell r="B856" t="str">
            <v>шт</v>
          </cell>
          <cell r="C856" t="str">
            <v>АВС-46230</v>
          </cell>
          <cell r="D856" t="str">
            <v>300-9507</v>
          </cell>
          <cell r="E856">
            <v>85.32</v>
          </cell>
          <cell r="F856" t="str">
            <v>10</v>
          </cell>
        </row>
        <row r="857">
          <cell r="A857" t="str">
            <v>Фланцы из углеродистой стали, марок</v>
          </cell>
        </row>
        <row r="858">
          <cell r="A858" t="str">
            <v>20 и 25 с температурным пределом от</v>
          </cell>
        </row>
        <row r="859">
          <cell r="A859" t="str">
            <v>243к до 698к, на ру 1,6 мПа,</v>
          </cell>
        </row>
        <row r="860">
          <cell r="A860" t="str">
            <v>диаметром условного прохода 40мм</v>
          </cell>
          <cell r="B860" t="str">
            <v>комплект</v>
          </cell>
          <cell r="C860" t="str">
            <v>АВС-46253</v>
          </cell>
          <cell r="D860" t="str">
            <v>300-9507</v>
          </cell>
          <cell r="E860">
            <v>85.32</v>
          </cell>
          <cell r="F860" t="str">
            <v>4</v>
          </cell>
        </row>
        <row r="861">
          <cell r="A861" t="str">
            <v>Фланцы из углеродистой стали, марок</v>
          </cell>
        </row>
        <row r="862">
          <cell r="A862" t="str">
            <v>20 и 25 с температурным пределом от</v>
          </cell>
        </row>
        <row r="863">
          <cell r="A863" t="str">
            <v>243к до 698к, на ру 2,5 мПа,</v>
          </cell>
        </row>
        <row r="864">
          <cell r="A864" t="str">
            <v>диаметром условного прохода 100мм</v>
          </cell>
          <cell r="B864" t="str">
            <v>комплект</v>
          </cell>
          <cell r="C864" t="str">
            <v>АВС-46256</v>
          </cell>
          <cell r="D864" t="str">
            <v>300-9507</v>
          </cell>
          <cell r="E864">
            <v>85.5</v>
          </cell>
          <cell r="F864" t="str">
            <v>2</v>
          </cell>
        </row>
        <row r="865">
          <cell r="A865" t="str">
            <v>Отдельные конструктивные элементы</v>
          </cell>
        </row>
        <row r="866">
          <cell r="A866" t="str">
            <v>зданий и сооружений /колонны,балки,</v>
          </cell>
        </row>
        <row r="867">
          <cell r="A867" t="str">
            <v>фермы,связи,ригели,стойки и т.д./ с</v>
          </cell>
        </row>
        <row r="868">
          <cell r="A868" t="str">
            <v>преобладанием горячекатанных</v>
          </cell>
        </row>
        <row r="869">
          <cell r="A869" t="str">
            <v>профилей при средней массе</v>
          </cell>
        </row>
        <row r="870">
          <cell r="A870" t="str">
            <v>сборочной единицы свыше 0.5 до 1.0</v>
          </cell>
        </row>
        <row r="871">
          <cell r="A871" t="str">
            <v>т</v>
          </cell>
          <cell r="B871" t="str">
            <v>т</v>
          </cell>
          <cell r="C871" t="str">
            <v>АВС-50757</v>
          </cell>
          <cell r="D871" t="str">
            <v>201-0757</v>
          </cell>
          <cell r="E871">
            <v>26321.02</v>
          </cell>
          <cell r="F871">
            <v>5.6899999999999997E-3</v>
          </cell>
        </row>
        <row r="872">
          <cell r="A872" t="str">
            <v>Детали крепления рельс, элементы</v>
          </cell>
        </row>
        <row r="873">
          <cell r="A873" t="str">
            <v>крепления подвесных потолков,</v>
          </cell>
        </row>
        <row r="874">
          <cell r="A874" t="str">
            <v>трубопроводов, воздуховодов,</v>
          </cell>
        </row>
        <row r="875">
          <cell r="A875" t="str">
            <v>закладные детали, детали крепления</v>
          </cell>
        </row>
        <row r="876">
          <cell r="A876" t="str">
            <v>стеновых панелей, ворот,</v>
          </cell>
        </row>
        <row r="877">
          <cell r="A877" t="str">
            <v>переплетов, решеток и т.д. массой</v>
          </cell>
        </row>
        <row r="878">
          <cell r="A878" t="str">
            <v>не более 50 кг с преобладанием</v>
          </cell>
        </row>
        <row r="879">
          <cell r="A879" t="str">
            <v>толстолистовой стали собираемые из</v>
          </cell>
        </row>
        <row r="880">
          <cell r="A880" t="str">
            <v>двух и более деталей, с отверстиями</v>
          </cell>
        </row>
        <row r="881">
          <cell r="A881" t="str">
            <v>и без отверстий, соединяемые на</v>
          </cell>
        </row>
        <row r="882">
          <cell r="A882" t="str">
            <v>сварке</v>
          </cell>
          <cell r="B882" t="str">
            <v>т</v>
          </cell>
          <cell r="C882" t="str">
            <v>АВС-50774</v>
          </cell>
          <cell r="D882" t="str">
            <v>201-0774</v>
          </cell>
          <cell r="E882">
            <v>26321.02</v>
          </cell>
          <cell r="F882">
            <v>0.43795000000000001</v>
          </cell>
        </row>
        <row r="883">
          <cell r="A883" t="str">
            <v>Стальные конструкции</v>
          </cell>
          <cell r="B883" t="str">
            <v>т</v>
          </cell>
          <cell r="C883" t="str">
            <v>АВС-50781</v>
          </cell>
          <cell r="D883" t="str">
            <v>201-9002</v>
          </cell>
          <cell r="E883">
            <v>26321.02</v>
          </cell>
          <cell r="F883">
            <v>1E-3</v>
          </cell>
        </row>
        <row r="884">
          <cell r="A884" t="str">
            <v>Стальные конструкции перил</v>
          </cell>
          <cell r="B884" t="str">
            <v>т</v>
          </cell>
          <cell r="C884" t="str">
            <v>АВС-50785</v>
          </cell>
          <cell r="D884" t="str">
            <v>201-9296</v>
          </cell>
          <cell r="E884">
            <v>26210.19</v>
          </cell>
          <cell r="F884">
            <v>0.111</v>
          </cell>
        </row>
        <row r="885">
          <cell r="A885" t="str">
            <v>Стальные конструкции нащельников и</v>
          </cell>
        </row>
        <row r="886">
          <cell r="A886" t="str">
            <v>деталей обрамления</v>
          </cell>
          <cell r="B886" t="str">
            <v>т</v>
          </cell>
          <cell r="C886" t="str">
            <v>АВС-50789</v>
          </cell>
          <cell r="D886" t="str">
            <v>201-9360</v>
          </cell>
          <cell r="E886">
            <v>26210.19</v>
          </cell>
          <cell r="F886">
            <v>1.7032799999999999</v>
          </cell>
        </row>
        <row r="887">
          <cell r="A887" t="str">
            <v>Обшивка наружная и внутренняя из</v>
          </cell>
        </row>
        <row r="888">
          <cell r="A888" t="str">
            <v>древесины: тип 0-1; 0-2; 0-3</v>
          </cell>
        </row>
        <row r="889">
          <cell r="A889" t="str">
            <v>толщиной 13 мм,шириной без гребня</v>
          </cell>
        </row>
        <row r="890">
          <cell r="A890" t="str">
            <v>от 70 до 90 мм</v>
          </cell>
          <cell r="B890" t="str">
            <v>м3</v>
          </cell>
          <cell r="C890" t="str">
            <v>АВС-51467</v>
          </cell>
          <cell r="D890" t="str">
            <v>203-0367</v>
          </cell>
          <cell r="E890">
            <v>3898.38</v>
          </cell>
          <cell r="F890">
            <v>2.8600000000000001E-3</v>
          </cell>
        </row>
        <row r="891">
          <cell r="A891" t="str">
            <v>Раскладки (штапики), размером 19х19</v>
          </cell>
          <cell r="B891" t="str">
            <v>пм</v>
          </cell>
          <cell r="C891" t="str">
            <v>АВС-51599</v>
          </cell>
          <cell r="D891" t="str">
            <v>203-0499</v>
          </cell>
          <cell r="E891">
            <v>2.69</v>
          </cell>
          <cell r="F891" t="str">
            <v>28</v>
          </cell>
        </row>
        <row r="892">
          <cell r="A892" t="str">
            <v>Щиты из досок толщиной 40мм</v>
          </cell>
          <cell r="B892" t="str">
            <v>м2</v>
          </cell>
          <cell r="C892" t="str">
            <v>АВС-51620</v>
          </cell>
          <cell r="D892" t="str">
            <v>203-0512</v>
          </cell>
          <cell r="E892">
            <v>166.92</v>
          </cell>
          <cell r="F892">
            <v>48.0655</v>
          </cell>
        </row>
        <row r="893">
          <cell r="A893" t="str">
            <v>Щиты настила</v>
          </cell>
          <cell r="B893" t="str">
            <v>м2</v>
          </cell>
          <cell r="C893" t="str">
            <v>АВС-51622</v>
          </cell>
          <cell r="D893" t="str">
            <v>203-0514</v>
          </cell>
          <cell r="E893">
            <v>108.53</v>
          </cell>
          <cell r="F893">
            <v>10.725</v>
          </cell>
        </row>
        <row r="894">
          <cell r="A894" t="str">
            <v>Болты с гайками и шайбами для</v>
          </cell>
        </row>
        <row r="895">
          <cell r="A895" t="str">
            <v>санитарно-технических работ,</v>
          </cell>
        </row>
        <row r="896">
          <cell r="A896" t="str">
            <v>диаметром, мм: 16</v>
          </cell>
          <cell r="B896" t="str">
            <v>т</v>
          </cell>
          <cell r="C896" t="str">
            <v>АВС-52040</v>
          </cell>
          <cell r="D896" t="str">
            <v>300-0040</v>
          </cell>
          <cell r="E896">
            <v>29260.6</v>
          </cell>
          <cell r="F896">
            <v>0.13133</v>
          </cell>
        </row>
        <row r="897">
          <cell r="A897" t="str">
            <v>Болты с гайками и шайбами для</v>
          </cell>
        </row>
        <row r="898">
          <cell r="A898" t="str">
            <v>санитарно-технических работ,</v>
          </cell>
        </row>
        <row r="899">
          <cell r="A899" t="str">
            <v>диаметром, мм: 20-22</v>
          </cell>
          <cell r="B899" t="str">
            <v>т</v>
          </cell>
          <cell r="C899" t="str">
            <v>АВС-52041</v>
          </cell>
          <cell r="D899" t="str">
            <v>300-0041</v>
          </cell>
          <cell r="E899">
            <v>29505.25</v>
          </cell>
          <cell r="F899">
            <v>1.6799999999999999E-2</v>
          </cell>
        </row>
        <row r="900">
          <cell r="A900" t="str">
            <v>Вентили пожарные 50-10 для воды</v>
          </cell>
        </row>
        <row r="901">
          <cell r="A901" t="str">
            <v>давлением 1 мПа (10кгс/см2),</v>
          </cell>
        </row>
        <row r="902">
          <cell r="A902" t="str">
            <v>диаметром 50мм</v>
          </cell>
          <cell r="B902" t="str">
            <v>шт</v>
          </cell>
          <cell r="C902" t="str">
            <v>АВС-63347</v>
          </cell>
          <cell r="D902" t="str">
            <v>300-1133</v>
          </cell>
          <cell r="E902">
            <v>360.8</v>
          </cell>
          <cell r="F902" t="str">
            <v>2</v>
          </cell>
        </row>
        <row r="903">
          <cell r="A903" t="str">
            <v>Головки для пожарных рукавов</v>
          </cell>
        </row>
        <row r="904">
          <cell r="A904" t="str">
            <v>соединительные напорные,давлением</v>
          </cell>
        </row>
        <row r="905">
          <cell r="A905" t="str">
            <v>1,2 мПа (12 кгс/см2) рукавные,</v>
          </cell>
        </row>
        <row r="906">
          <cell r="A906" t="str">
            <v>диаметром в мм: гр-50</v>
          </cell>
          <cell r="B906" t="str">
            <v>шт</v>
          </cell>
          <cell r="C906" t="str">
            <v>АВС-63483</v>
          </cell>
          <cell r="D906" t="str">
            <v>300-1173</v>
          </cell>
          <cell r="E906">
            <v>70.61</v>
          </cell>
          <cell r="F906" t="str">
            <v>6</v>
          </cell>
        </row>
        <row r="907">
          <cell r="A907" t="str">
            <v>Стволы пожарные ручные марки РС,</v>
          </cell>
        </row>
        <row r="908">
          <cell r="A908" t="str">
            <v>диаметр 50 мм</v>
          </cell>
          <cell r="B908" t="str">
            <v>шт</v>
          </cell>
          <cell r="C908" t="str">
            <v>АВС-63790</v>
          </cell>
          <cell r="D908" t="str">
            <v>300-1201</v>
          </cell>
          <cell r="E908">
            <v>80.33</v>
          </cell>
          <cell r="F908" t="str">
            <v>2</v>
          </cell>
        </row>
        <row r="909">
          <cell r="A909" t="str">
            <v>Трубы утяжеленные 89х19мм</v>
          </cell>
          <cell r="B909" t="str">
            <v>м</v>
          </cell>
          <cell r="C909" t="str">
            <v>АВС-63890</v>
          </cell>
          <cell r="D909" t="str">
            <v>109-9137</v>
          </cell>
          <cell r="E909">
            <v>1091.6099999999999</v>
          </cell>
          <cell r="F909">
            <v>5.1999999999999998E-3</v>
          </cell>
        </row>
        <row r="910">
          <cell r="A910" t="str">
            <v>Флюс АН-47</v>
          </cell>
          <cell r="B910" t="str">
            <v>т</v>
          </cell>
          <cell r="C910" t="str">
            <v>АВС-63917</v>
          </cell>
          <cell r="D910" t="str">
            <v>548-0004</v>
          </cell>
          <cell r="E910">
            <v>28772.14</v>
          </cell>
          <cell r="F910">
            <v>5.8189999999999999E-2</v>
          </cell>
        </row>
        <row r="911">
          <cell r="A911" t="str">
            <v>Стальные детали лесов</v>
          </cell>
          <cell r="B911" t="str">
            <v>т</v>
          </cell>
          <cell r="C911" t="str">
            <v>АВС-63944</v>
          </cell>
          <cell r="D911" t="str">
            <v>103-9231</v>
          </cell>
          <cell r="E911">
            <v>17141.7</v>
          </cell>
          <cell r="F911">
            <v>5.6550000000000003E-2</v>
          </cell>
        </row>
        <row r="912">
          <cell r="A912" t="str">
            <v>Стальные конструкции труб</v>
          </cell>
          <cell r="B912" t="str">
            <v>т</v>
          </cell>
          <cell r="C912" t="str">
            <v>АВС-63945</v>
          </cell>
          <cell r="D912" t="str">
            <v>201-0764</v>
          </cell>
          <cell r="E912">
            <v>26312.02</v>
          </cell>
          <cell r="F912">
            <v>57.428800000000003</v>
          </cell>
        </row>
        <row r="913">
          <cell r="A913" t="str">
            <v>Прокладки из паронита марки пмб</v>
          </cell>
        </row>
        <row r="914">
          <cell r="A914" t="str">
            <v>толщиной 1 мм, диаметром 50 мм</v>
          </cell>
          <cell r="B914" t="str">
            <v>1000шт</v>
          </cell>
          <cell r="C914" t="str">
            <v>АВС-96946</v>
          </cell>
          <cell r="D914" t="str">
            <v>541-0063</v>
          </cell>
          <cell r="E914">
            <v>518.02</v>
          </cell>
          <cell r="F914">
            <v>0.01</v>
          </cell>
        </row>
        <row r="915">
          <cell r="A915" t="str">
            <v>Прокладки из паронита марки пмб</v>
          </cell>
        </row>
        <row r="916">
          <cell r="A916" t="str">
            <v>толщиной 1 мм, диаметром 100 мм</v>
          </cell>
          <cell r="B916" t="str">
            <v>1000шт</v>
          </cell>
          <cell r="C916" t="str">
            <v>АВС-96947</v>
          </cell>
          <cell r="D916" t="str">
            <v>541-0064</v>
          </cell>
          <cell r="E916">
            <v>1435.64</v>
          </cell>
          <cell r="F916">
            <v>2E-3</v>
          </cell>
        </row>
        <row r="917">
          <cell r="A917" t="str">
            <v>Полистирольные плиты</v>
          </cell>
          <cell r="B917" t="str">
            <v>т</v>
          </cell>
          <cell r="C917" t="str">
            <v>101-079</v>
          </cell>
          <cell r="E917">
            <v>45163.6</v>
          </cell>
          <cell r="F917">
            <v>0.36</v>
          </cell>
        </row>
        <row r="918">
          <cell r="A918" t="str">
            <v>Бетон тяжелый М100</v>
          </cell>
          <cell r="B918" t="str">
            <v>м3</v>
          </cell>
          <cell r="C918" t="str">
            <v>401-003</v>
          </cell>
          <cell r="E918">
            <v>3226</v>
          </cell>
          <cell r="F918">
            <v>25.91</v>
          </cell>
        </row>
        <row r="919">
          <cell r="A919" t="str">
            <v>Битум нефтянойдля производства кро-</v>
          </cell>
        </row>
        <row r="920">
          <cell r="A920" t="str">
            <v>вельных и гидроизоляционных работ</v>
          </cell>
        </row>
        <row r="921">
          <cell r="A921" t="str">
            <v>Материалы=3777.56 руб</v>
          </cell>
          <cell r="B921" t="str">
            <v>тн</v>
          </cell>
          <cell r="C921" t="str">
            <v>101-0077</v>
          </cell>
          <cell r="E921">
            <v>3777.56</v>
          </cell>
          <cell r="F921">
            <v>0.12</v>
          </cell>
        </row>
        <row r="922">
          <cell r="A922" t="str">
            <v>Болты строительные с гайками и</v>
          </cell>
        </row>
        <row r="923">
          <cell r="A923" t="str">
            <v>шайбами</v>
          </cell>
          <cell r="B923" t="str">
            <v>кг</v>
          </cell>
          <cell r="C923" t="str">
            <v>101-0088</v>
          </cell>
          <cell r="E923">
            <v>31.31</v>
          </cell>
          <cell r="F923">
            <v>712.3</v>
          </cell>
        </row>
        <row r="924">
          <cell r="A924" t="str">
            <v>Винты с полукруглой головкой длиной</v>
          </cell>
        </row>
        <row r="925">
          <cell r="A925" t="str">
            <v>50мм</v>
          </cell>
          <cell r="B925" t="str">
            <v>т</v>
          </cell>
          <cell r="C925" t="str">
            <v>101-0115</v>
          </cell>
          <cell r="E925">
            <v>28478.92</v>
          </cell>
          <cell r="F925">
            <v>2.5000000000000001E-3</v>
          </cell>
        </row>
        <row r="926">
          <cell r="A926" t="str">
            <v>Хлористый натрий</v>
          </cell>
        </row>
        <row r="927">
          <cell r="A927" t="str">
            <v>Материалы=11583 руб</v>
          </cell>
          <cell r="B927" t="str">
            <v>тн</v>
          </cell>
          <cell r="C927" t="str">
            <v>101-0626</v>
          </cell>
          <cell r="E927">
            <v>11583</v>
          </cell>
          <cell r="F927">
            <v>8.1999999999999993</v>
          </cell>
        </row>
        <row r="928">
          <cell r="A928" t="str">
            <v>Опилки древесные</v>
          </cell>
          <cell r="B928" t="str">
            <v>м3</v>
          </cell>
          <cell r="C928" t="str">
            <v>101-0631</v>
          </cell>
          <cell r="E928">
            <v>98.87</v>
          </cell>
          <cell r="F928" t="str">
            <v>4</v>
          </cell>
        </row>
        <row r="929">
          <cell r="A929" t="str">
            <v>Приборы открывания</v>
          </cell>
          <cell r="B929" t="str">
            <v>т</v>
          </cell>
          <cell r="C929" t="str">
            <v>101-0782</v>
          </cell>
          <cell r="E929">
            <v>17010.77</v>
          </cell>
          <cell r="F929">
            <v>3.5000000000000003E-2</v>
          </cell>
        </row>
        <row r="930">
          <cell r="A930" t="str">
            <v>Стоимость геотектиля "Дорнит-Ф2"</v>
          </cell>
          <cell r="B930" t="str">
            <v>м2</v>
          </cell>
          <cell r="C930" t="str">
            <v>101-0792</v>
          </cell>
          <cell r="E930">
            <v>24.67</v>
          </cell>
          <cell r="F930">
            <v>28983.7</v>
          </cell>
        </row>
        <row r="931">
          <cell r="A931" t="str">
            <v>Проволока мягкая толщиной 1мм</v>
          </cell>
          <cell r="B931" t="str">
            <v>кг</v>
          </cell>
          <cell r="C931" t="str">
            <v>101-0796</v>
          </cell>
          <cell r="E931">
            <v>18170.009999999998</v>
          </cell>
          <cell r="F931">
            <v>4.8</v>
          </cell>
        </row>
        <row r="932">
          <cell r="A932" t="str">
            <v>Скобяные изделия для блоков</v>
          </cell>
        </row>
        <row r="933">
          <cell r="A933" t="str">
            <v>однопольных входных дверей в здание</v>
          </cell>
          <cell r="B933" t="str">
            <v>компл</v>
          </cell>
          <cell r="C933" t="str">
            <v>101-0887</v>
          </cell>
          <cell r="E933">
            <v>175.8</v>
          </cell>
          <cell r="F933" t="str">
            <v>6</v>
          </cell>
        </row>
        <row r="934">
          <cell r="A934" t="str">
            <v>Скобяные изделия оконных блоков</v>
          </cell>
          <cell r="B934" t="str">
            <v>комплект</v>
          </cell>
          <cell r="C934" t="str">
            <v>101-0898</v>
          </cell>
          <cell r="E934">
            <v>175.8</v>
          </cell>
          <cell r="F934" t="str">
            <v>2</v>
          </cell>
        </row>
        <row r="935">
          <cell r="A935" t="str">
            <v>Стоимость настила площадки из</v>
          </cell>
        </row>
        <row r="936">
          <cell r="A936" t="str">
            <v>ромбической стали</v>
          </cell>
          <cell r="B936" t="str">
            <v>т</v>
          </cell>
          <cell r="C936" t="str">
            <v>101-1109</v>
          </cell>
          <cell r="E936">
            <v>26209.19</v>
          </cell>
          <cell r="F936">
            <v>0.79</v>
          </cell>
        </row>
        <row r="937">
          <cell r="A937" t="str">
            <v>Портландцемент тампонажный</v>
          </cell>
        </row>
        <row r="938">
          <cell r="A938" t="str">
            <v>обыкновенный и песчанистый</v>
          </cell>
        </row>
        <row r="939">
          <cell r="A939" t="str">
            <v>Материалы=1488.72 руб</v>
          </cell>
          <cell r="B939" t="str">
            <v>тн</v>
          </cell>
          <cell r="C939" t="str">
            <v>101-1348</v>
          </cell>
          <cell r="E939">
            <v>1488.72</v>
          </cell>
          <cell r="F939" t="str">
            <v>13</v>
          </cell>
        </row>
        <row r="940">
          <cell r="A940" t="str">
            <v>Стоимость электродов</v>
          </cell>
          <cell r="B940" t="str">
            <v>т</v>
          </cell>
          <cell r="C940" t="str">
            <v>101-1523</v>
          </cell>
          <cell r="E940">
            <v>23670.21</v>
          </cell>
          <cell r="F940">
            <v>1E-3</v>
          </cell>
        </row>
        <row r="941">
          <cell r="A941" t="str">
            <v>Хлористый кальций</v>
          </cell>
        </row>
        <row r="942">
          <cell r="A942" t="str">
            <v>Материалы=9207.97 руб</v>
          </cell>
          <cell r="B942" t="str">
            <v>тн</v>
          </cell>
          <cell r="C942" t="str">
            <v>101-1571</v>
          </cell>
          <cell r="E942">
            <v>9207.9699999999993</v>
          </cell>
          <cell r="F942">
            <v>0.4</v>
          </cell>
        </row>
        <row r="943">
          <cell r="A943" t="str">
            <v>Холсты стекловолокнистые марки вв-г</v>
          </cell>
        </row>
        <row r="944">
          <cell r="A944" t="str">
            <v>высший сорт /ту-21-23-44-79/</v>
          </cell>
        </row>
        <row r="945">
          <cell r="A945" t="str">
            <v>МР=42.72*1.17=49.98</v>
          </cell>
          <cell r="B945" t="str">
            <v>10м2</v>
          </cell>
          <cell r="C945" t="str">
            <v>101-1593</v>
          </cell>
          <cell r="E945">
            <v>49.98</v>
          </cell>
          <cell r="F945" t="str">
            <v>1</v>
          </cell>
        </row>
        <row r="946">
          <cell r="A946" t="str">
            <v>Оцинкованная сталь листовая гост</v>
          </cell>
        </row>
        <row r="947">
          <cell r="A947" t="str">
            <v>7118-78 толщиной листа 1.0 мм</v>
          </cell>
        </row>
        <row r="948">
          <cell r="A948" t="str">
            <v>МР=16020.32*1.17=18743.77</v>
          </cell>
          <cell r="B948" t="str">
            <v>т</v>
          </cell>
          <cell r="C948" t="str">
            <v>101-1707</v>
          </cell>
          <cell r="E948">
            <v>18743.77</v>
          </cell>
          <cell r="F948">
            <v>3.06</v>
          </cell>
        </row>
        <row r="949">
          <cell r="A949" t="str">
            <v>Болты строительные с гайками и шай-</v>
          </cell>
        </row>
        <row r="950">
          <cell r="A950" t="str">
            <v>бами</v>
          </cell>
          <cell r="B950" t="str">
            <v>т</v>
          </cell>
          <cell r="C950" t="str">
            <v>101-1714</v>
          </cell>
          <cell r="E950">
            <v>24245.57</v>
          </cell>
          <cell r="F950">
            <v>23.95</v>
          </cell>
        </row>
        <row r="951">
          <cell r="A951" t="str">
            <v>Болты строительные</v>
          </cell>
          <cell r="B951" t="str">
            <v>т</v>
          </cell>
          <cell r="C951" t="str">
            <v>101-1809</v>
          </cell>
          <cell r="E951">
            <v>73497.22</v>
          </cell>
          <cell r="F951">
            <v>7.0000000000000007E-2</v>
          </cell>
        </row>
        <row r="952">
          <cell r="A952" t="str">
            <v>Оцинкованная сталь листовая гост</v>
          </cell>
        </row>
        <row r="953">
          <cell r="A953" t="str">
            <v>7118-78 толщиной листа 1.5 мм</v>
          </cell>
        </row>
        <row r="954">
          <cell r="A954" t="str">
            <v>МР=16020.32*1.17=18743.77</v>
          </cell>
          <cell r="B954" t="str">
            <v>т</v>
          </cell>
          <cell r="C954" t="str">
            <v>101-1874</v>
          </cell>
          <cell r="E954">
            <v>18743.77</v>
          </cell>
          <cell r="F954">
            <v>21.4</v>
          </cell>
        </row>
        <row r="955">
          <cell r="A955" t="str">
            <v>Оцинкованная сталь листовая гост</v>
          </cell>
        </row>
        <row r="956">
          <cell r="A956" t="str">
            <v>7118-78 толщиной листа 0.8 мм</v>
          </cell>
        </row>
        <row r="957">
          <cell r="A957" t="str">
            <v>МР=16020.32*1.17=18743.77</v>
          </cell>
        </row>
        <row r="958">
          <cell r="A958" t="str">
            <v>Объем: 79*6.34=500.86</v>
          </cell>
          <cell r="B958" t="str">
            <v>т</v>
          </cell>
          <cell r="C958" t="str">
            <v>101-1876</v>
          </cell>
          <cell r="E958">
            <v>18743.77</v>
          </cell>
          <cell r="F958">
            <v>0.5</v>
          </cell>
        </row>
        <row r="959">
          <cell r="A959" t="str">
            <v>Стоимость приборов для калитки</v>
          </cell>
          <cell r="B959" t="str">
            <v>кг</v>
          </cell>
          <cell r="C959" t="str">
            <v>101-9184</v>
          </cell>
          <cell r="E959">
            <v>16.260000000000002</v>
          </cell>
          <cell r="F959">
            <v>3.8</v>
          </cell>
        </row>
        <row r="960">
          <cell r="A960" t="str">
            <v>Соединительные элементы из</v>
          </cell>
        </row>
        <row r="961">
          <cell r="A961" t="str">
            <v>стали (С235)</v>
          </cell>
          <cell r="B961" t="str">
            <v>т</v>
          </cell>
          <cell r="C961" t="str">
            <v>101-9200</v>
          </cell>
          <cell r="E961">
            <v>26321.02</v>
          </cell>
          <cell r="F961">
            <v>12.27</v>
          </cell>
        </row>
        <row r="962">
          <cell r="A962" t="str">
            <v>Знаки опознавательные металлические</v>
          </cell>
          <cell r="B962" t="str">
            <v>шт</v>
          </cell>
          <cell r="C962" t="str">
            <v>101-9580</v>
          </cell>
          <cell r="E962">
            <v>728.48</v>
          </cell>
          <cell r="F962" t="str">
            <v>7</v>
          </cell>
        </row>
        <row r="963">
          <cell r="A963" t="str">
            <v>Доски обрезные осина, ольха,</v>
          </cell>
        </row>
        <row r="964">
          <cell r="A964" t="str">
            <v>тополь, и другие мягкие породы т.35</v>
          </cell>
        </row>
        <row r="965">
          <cell r="A965" t="str">
            <v>мм и более 3 сорта</v>
          </cell>
        </row>
        <row r="966">
          <cell r="A966" t="str">
            <v>Материалы=2140.6 руб</v>
          </cell>
          <cell r="B966" t="str">
            <v>м3</v>
          </cell>
          <cell r="C966" t="str">
            <v>102-0185</v>
          </cell>
          <cell r="E966">
            <v>2140.6</v>
          </cell>
          <cell r="F966" t="str">
            <v>1</v>
          </cell>
        </row>
        <row r="967">
          <cell r="A967" t="str">
            <v>Трубы электросварные прямошовные со</v>
          </cell>
        </row>
        <row r="968">
          <cell r="A968" t="str">
            <v>снятой фаской из стали бст2кп-</v>
          </cell>
        </row>
        <row r="969">
          <cell r="A969" t="str">
            <v>бст4кп 57х3.5 мм</v>
          </cell>
        </row>
        <row r="970">
          <cell r="A970" t="str">
            <v>МР=57*1.17=66.69</v>
          </cell>
          <cell r="B970" t="str">
            <v>1м</v>
          </cell>
          <cell r="C970" t="str">
            <v>103-0139</v>
          </cell>
          <cell r="E970">
            <v>66.69</v>
          </cell>
          <cell r="F970">
            <v>105.79</v>
          </cell>
        </row>
        <row r="971">
          <cell r="A971" t="str">
            <v>Стоимость трубы Ду57х4мм из стали</v>
          </cell>
          <cell r="B971" t="str">
            <v>м</v>
          </cell>
          <cell r="C971" t="str">
            <v>103-0140</v>
          </cell>
          <cell r="E971">
            <v>93.96</v>
          </cell>
          <cell r="F971">
            <v>60.6</v>
          </cell>
        </row>
        <row r="972">
          <cell r="A972" t="str">
            <v>Трубы электросварные прямошовные со</v>
          </cell>
        </row>
        <row r="973">
          <cell r="A973" t="str">
            <v>снятой фаской из стали бст2кп-</v>
          </cell>
        </row>
        <row r="974">
          <cell r="A974" t="str">
            <v>бст4кп 89*4.0 мм</v>
          </cell>
        </row>
        <row r="975">
          <cell r="A975" t="str">
            <v>МР=98.93*1.17=115.75</v>
          </cell>
          <cell r="B975" t="str">
            <v>1м</v>
          </cell>
          <cell r="C975" t="str">
            <v>103-0155</v>
          </cell>
          <cell r="E975">
            <v>115.75</v>
          </cell>
          <cell r="F975">
            <v>264.47000000000003</v>
          </cell>
        </row>
        <row r="976">
          <cell r="A976" t="str">
            <v>Трубы электросварные прямошовные со</v>
          </cell>
        </row>
        <row r="977">
          <cell r="A977" t="str">
            <v>снятой фаской из стали бст2кп-</v>
          </cell>
        </row>
        <row r="978">
          <cell r="A978" t="str">
            <v>бст4кп 108х4 мм</v>
          </cell>
        </row>
        <row r="979">
          <cell r="A979" t="str">
            <v>МР=119.58*1.17=139.91</v>
          </cell>
          <cell r="B979" t="str">
            <v>1м</v>
          </cell>
          <cell r="C979" t="str">
            <v>103-0161</v>
          </cell>
          <cell r="E979">
            <v>139.91</v>
          </cell>
          <cell r="F979">
            <v>795.41</v>
          </cell>
        </row>
        <row r="980">
          <cell r="A980" t="str">
            <v>Трубы электросварные прямошовные со</v>
          </cell>
        </row>
        <row r="981">
          <cell r="A981" t="str">
            <v>снятой фаской из стали бст2кп-</v>
          </cell>
        </row>
        <row r="982">
          <cell r="A982" t="str">
            <v>бст4кп 159*5.0 мм</v>
          </cell>
        </row>
        <row r="983">
          <cell r="A983" t="str">
            <v>МР=216.05*1.17=252.78</v>
          </cell>
          <cell r="B983" t="str">
            <v>1м</v>
          </cell>
          <cell r="C983" t="str">
            <v>103-0177</v>
          </cell>
          <cell r="E983">
            <v>252.78</v>
          </cell>
          <cell r="F983">
            <v>1133.8599999999999</v>
          </cell>
        </row>
        <row r="984">
          <cell r="A984" t="str">
            <v>Стоимость свай из труб со</v>
          </cell>
        </row>
        <row r="985">
          <cell r="A985" t="str">
            <v>снятой фаской из стали бст2кп-</v>
          </cell>
        </row>
        <row r="986">
          <cell r="A986" t="str">
            <v>бст4кп 159х8 мм</v>
          </cell>
          <cell r="B986" t="str">
            <v>м</v>
          </cell>
          <cell r="C986" t="str">
            <v>103-0180</v>
          </cell>
          <cell r="E986">
            <v>379.58</v>
          </cell>
          <cell r="F986">
            <v>5366.05</v>
          </cell>
        </row>
        <row r="987">
          <cell r="A987" t="str">
            <v>Стоимость свай из труб со</v>
          </cell>
        </row>
        <row r="988">
          <cell r="A988" t="str">
            <v>снятой фаской из стали бст2кп-</v>
          </cell>
        </row>
        <row r="989">
          <cell r="A989" t="str">
            <v>бст4кп 219х8 мм</v>
          </cell>
          <cell r="B989" t="str">
            <v>м</v>
          </cell>
          <cell r="C989" t="str">
            <v>103-0192</v>
          </cell>
          <cell r="E989">
            <v>543.6</v>
          </cell>
          <cell r="F989">
            <v>2193.5700000000002</v>
          </cell>
        </row>
        <row r="990">
          <cell r="A990" t="str">
            <v>Стоимость свай из труб 325х8мм</v>
          </cell>
        </row>
        <row r="991">
          <cell r="A991" t="str">
            <v>из стали 09Г2С-6</v>
          </cell>
          <cell r="B991" t="str">
            <v>м</v>
          </cell>
          <cell r="C991" t="str">
            <v>103-0204</v>
          </cell>
          <cell r="E991">
            <v>921.83</v>
          </cell>
          <cell r="F991">
            <v>845.54</v>
          </cell>
        </row>
        <row r="992">
          <cell r="A992" t="str">
            <v>Трубы стальные бесшовные</v>
          </cell>
        </row>
        <row r="993">
          <cell r="A993" t="str">
            <v>горячедеформированные со снятой</v>
          </cell>
        </row>
        <row r="994">
          <cell r="A994" t="str">
            <v>фаской из стали марки 15,20 ГОСТ</v>
          </cell>
        </row>
        <row r="995">
          <cell r="A995" t="str">
            <v>8732-78 22х2.0 мм</v>
          </cell>
        </row>
        <row r="996">
          <cell r="A996" t="str">
            <v>МР=17.68*1.17=20.69</v>
          </cell>
          <cell r="B996" t="str">
            <v>м</v>
          </cell>
          <cell r="C996" t="str">
            <v>103-0339</v>
          </cell>
          <cell r="E996">
            <v>20.69</v>
          </cell>
          <cell r="F996">
            <v>111.1</v>
          </cell>
        </row>
        <row r="997">
          <cell r="A997" t="str">
            <v>Трубы стальные бесшовные</v>
          </cell>
        </row>
        <row r="998">
          <cell r="A998" t="str">
            <v>горячедеформированные со снятой</v>
          </cell>
        </row>
        <row r="999">
          <cell r="A999" t="str">
            <v>фаской из стали марки 15,20 ГОСТ</v>
          </cell>
        </row>
        <row r="1000">
          <cell r="A1000" t="str">
            <v>8732-78, 32х2.8 мм</v>
          </cell>
        </row>
        <row r="1001">
          <cell r="A1001" t="str">
            <v>МР=24.8*1.17=29.02</v>
          </cell>
          <cell r="B1001" t="str">
            <v>м</v>
          </cell>
          <cell r="C1001" t="str">
            <v>103-0345</v>
          </cell>
          <cell r="E1001">
            <v>29.02</v>
          </cell>
          <cell r="F1001">
            <v>626.20000000000005</v>
          </cell>
        </row>
        <row r="1002">
          <cell r="A1002" t="str">
            <v>Трубы стальные бесшовные</v>
          </cell>
        </row>
        <row r="1003">
          <cell r="A1003" t="str">
            <v>горячедеформированные со снятой</v>
          </cell>
        </row>
        <row r="1004">
          <cell r="A1004" t="str">
            <v>фаской из стали марки 15,20  ГОСТ</v>
          </cell>
        </row>
        <row r="1005">
          <cell r="A1005" t="str">
            <v>8732-78, 45х3 мм</v>
          </cell>
        </row>
        <row r="1006">
          <cell r="A1006" t="str">
            <v>МР=36.56*1.17=42.78</v>
          </cell>
          <cell r="B1006" t="str">
            <v>м</v>
          </cell>
          <cell r="C1006" t="str">
            <v>103-0351</v>
          </cell>
          <cell r="E1006">
            <v>42.78</v>
          </cell>
          <cell r="F1006">
            <v>1434.2</v>
          </cell>
        </row>
        <row r="1007">
          <cell r="A1007" t="str">
            <v>Трубы стальные бесшовные</v>
          </cell>
        </row>
        <row r="1008">
          <cell r="A1008" t="str">
            <v>горячедеформированные со снятой</v>
          </cell>
        </row>
        <row r="1009">
          <cell r="A1009" t="str">
            <v>фаской из стали марки 15,20  ГОСТ</v>
          </cell>
        </row>
        <row r="1010">
          <cell r="A1010" t="str">
            <v>8732-78, 57х4 мм</v>
          </cell>
        </row>
        <row r="1011">
          <cell r="A1011" t="str">
            <v>МР=57.66*1.17=67.46</v>
          </cell>
          <cell r="B1011" t="str">
            <v>м</v>
          </cell>
          <cell r="C1011" t="str">
            <v>103-0358</v>
          </cell>
          <cell r="E1011">
            <v>67.459999999999994</v>
          </cell>
          <cell r="F1011">
            <v>863.55</v>
          </cell>
        </row>
        <row r="1012">
          <cell r="A1012" t="str">
            <v>Трубы стальные бесшовные</v>
          </cell>
        </row>
        <row r="1013">
          <cell r="A1013" t="str">
            <v>горячедеформированные со снятой</v>
          </cell>
        </row>
        <row r="1014">
          <cell r="A1014" t="str">
            <v>фаской из стали марки 15,20  ГОСТ</v>
          </cell>
        </row>
        <row r="1015">
          <cell r="A1015" t="str">
            <v>8732-78,  76х4 мм</v>
          </cell>
        </row>
        <row r="1016">
          <cell r="A1016" t="str">
            <v>МР=77.42*1.17=90.58</v>
          </cell>
          <cell r="B1016" t="str">
            <v>м</v>
          </cell>
          <cell r="C1016" t="str">
            <v>103-0374</v>
          </cell>
          <cell r="E1016">
            <v>90.58</v>
          </cell>
          <cell r="F1016">
            <v>24.24</v>
          </cell>
        </row>
        <row r="1017">
          <cell r="A1017" t="str">
            <v>Трубы стальные бесшовные</v>
          </cell>
        </row>
        <row r="1018">
          <cell r="A1018" t="str">
            <v>горячедеформированные со снятой</v>
          </cell>
        </row>
        <row r="1019">
          <cell r="A1019" t="str">
            <v>фаской из стали марки 15,20  ГОСТ</v>
          </cell>
        </row>
        <row r="1020">
          <cell r="A1020" t="str">
            <v>8732-78,  89х4 мм</v>
          </cell>
        </row>
        <row r="1021">
          <cell r="A1021" t="str">
            <v>МР=95.41*1.17=111.63</v>
          </cell>
          <cell r="B1021" t="str">
            <v>м</v>
          </cell>
          <cell r="C1021" t="str">
            <v>103-0388</v>
          </cell>
          <cell r="E1021">
            <v>111.63</v>
          </cell>
          <cell r="F1021">
            <v>24.24</v>
          </cell>
        </row>
        <row r="1022">
          <cell r="A1022" t="str">
            <v>Трубы стальные бесшовные</v>
          </cell>
        </row>
        <row r="1023">
          <cell r="A1023" t="str">
            <v>горячедеформированные со снятой</v>
          </cell>
        </row>
        <row r="1024">
          <cell r="A1024" t="str">
            <v>фаской из стали марки 15,20  ГОСТ</v>
          </cell>
        </row>
        <row r="1025">
          <cell r="A1025" t="str">
            <v>8732-78,  108х4 мм</v>
          </cell>
        </row>
        <row r="1026">
          <cell r="A1026" t="str">
            <v>Материалы=116.05 руб</v>
          </cell>
        </row>
        <row r="1027">
          <cell r="A1027" t="str">
            <v>МР=116.05*1.17=135.78</v>
          </cell>
          <cell r="B1027" t="str">
            <v>м</v>
          </cell>
          <cell r="C1027" t="str">
            <v>103-0401</v>
          </cell>
          <cell r="E1027">
            <v>135.78</v>
          </cell>
          <cell r="F1027">
            <v>772.65</v>
          </cell>
        </row>
        <row r="1028">
          <cell r="A1028" t="str">
            <v>Стоимость металлической круглой</v>
          </cell>
        </row>
        <row r="1029">
          <cell r="A1029" t="str">
            <v>трубы Ду426*9мм ГОСТ8732-78</v>
          </cell>
          <cell r="B1029" t="str">
            <v>м</v>
          </cell>
          <cell r="C1029" t="str">
            <v>103-0499</v>
          </cell>
          <cell r="E1029">
            <v>1257.68</v>
          </cell>
          <cell r="F1029" t="str">
            <v>16</v>
          </cell>
        </row>
        <row r="1030">
          <cell r="A1030" t="str">
            <v>Трубы обсадные из стали группы д/б/</v>
          </cell>
        </row>
        <row r="1031">
          <cell r="A1031" t="str">
            <v>с короткой треугольной резьбой</v>
          </cell>
        </row>
        <row r="1032">
          <cell r="A1032" t="str">
            <v>/ГОСТ 632-80 с изм. 1/ 219х8.9 мм</v>
          </cell>
          <cell r="B1032" t="str">
            <v>м</v>
          </cell>
          <cell r="C1032" t="str">
            <v>103-0537</v>
          </cell>
          <cell r="E1032">
            <v>805.72</v>
          </cell>
          <cell r="F1032">
            <v>80.5</v>
          </cell>
        </row>
        <row r="1033">
          <cell r="A1033" t="str">
            <v>Трубы обсадные из стали группы д/б/</v>
          </cell>
        </row>
        <row r="1034">
          <cell r="A1034" t="str">
            <v>с короткой треугольной резьбой</v>
          </cell>
        </row>
        <row r="1035">
          <cell r="A1035" t="str">
            <v>/ГОСТ 632-80 с изм. 1/ 324х11.0 мм</v>
          </cell>
          <cell r="B1035" t="str">
            <v>м</v>
          </cell>
          <cell r="C1035" t="str">
            <v>103-0560</v>
          </cell>
          <cell r="E1035">
            <v>1513.89</v>
          </cell>
          <cell r="F1035" t="str">
            <v>284</v>
          </cell>
        </row>
        <row r="1036">
          <cell r="A1036" t="str">
            <v>Люк чугунный легкий ГОСТ 3634-79</v>
          </cell>
        </row>
        <row r="1037">
          <cell r="A1037" t="str">
            <v>МР=902*1.17=1055.34</v>
          </cell>
          <cell r="B1037" t="str">
            <v>шт</v>
          </cell>
          <cell r="C1037" t="str">
            <v>103-0753</v>
          </cell>
          <cell r="E1037">
            <v>1055.3399999999999</v>
          </cell>
          <cell r="F1037" t="str">
            <v>7</v>
          </cell>
        </row>
        <row r="1038">
          <cell r="A1038" t="str">
            <v>Трубы стальные сварные для</v>
          </cell>
        </row>
        <row r="1039">
          <cell r="A1039" t="str">
            <v>стали класса к-42 /ГОСТ 20295-85/,</v>
          </cell>
        </row>
        <row r="1040">
          <cell r="A1040" t="str">
            <v>219х8 мм</v>
          </cell>
        </row>
        <row r="1041">
          <cell r="A1041" t="str">
            <v>Материалы=742.76 руб</v>
          </cell>
          <cell r="B1041" t="str">
            <v>м</v>
          </cell>
          <cell r="C1041" t="str">
            <v>103-0771</v>
          </cell>
          <cell r="E1041">
            <v>742.76</v>
          </cell>
          <cell r="F1041" t="str">
            <v>300</v>
          </cell>
        </row>
        <row r="1042">
          <cell r="A1042" t="str">
            <v>Стоимость свай из стальных труб</v>
          </cell>
        </row>
        <row r="1043">
          <cell r="A1043" t="str">
            <v>Д325*8мм</v>
          </cell>
          <cell r="B1043" t="str">
            <v>м</v>
          </cell>
          <cell r="C1043" t="str">
            <v>103-0790</v>
          </cell>
          <cell r="E1043">
            <v>982.19</v>
          </cell>
          <cell r="F1043">
            <v>808.8</v>
          </cell>
        </row>
        <row r="1044">
          <cell r="A1044" t="str">
            <v>Трубы стальные сварные для</v>
          </cell>
        </row>
        <row r="1045">
          <cell r="A1045" t="str">
            <v>стали класса к-42 /ГОСТ 20295-85/,</v>
          </cell>
        </row>
        <row r="1046">
          <cell r="A1046" t="str">
            <v>426х9.0 мм</v>
          </cell>
        </row>
        <row r="1047">
          <cell r="A1047" t="str">
            <v>Материалы=1746.93 руб</v>
          </cell>
          <cell r="B1047" t="str">
            <v>м</v>
          </cell>
          <cell r="C1047" t="str">
            <v>103-0808</v>
          </cell>
          <cell r="E1047">
            <v>1746.93</v>
          </cell>
          <cell r="F1047" t="str">
            <v>100</v>
          </cell>
        </row>
        <row r="1048">
          <cell r="A1048" t="str">
            <v>Маты минераловатные прошивные</v>
          </cell>
        </row>
        <row r="1049">
          <cell r="A1049" t="str">
            <v>/ГОСТ21880-86/ без обкладок м-100</v>
          </cell>
        </row>
        <row r="1050">
          <cell r="A1050" t="str">
            <v>т=40 мм</v>
          </cell>
        </row>
        <row r="1051">
          <cell r="A1051" t="str">
            <v>МР=572.84*1.17=670.22</v>
          </cell>
          <cell r="B1051" t="str">
            <v>м3</v>
          </cell>
          <cell r="C1051" t="str">
            <v>104-0011</v>
          </cell>
          <cell r="E1051">
            <v>670.22</v>
          </cell>
          <cell r="F1051">
            <v>0.59</v>
          </cell>
        </row>
        <row r="1052">
          <cell r="A1052" t="str">
            <v>Маты строительные из штапельного</v>
          </cell>
        </row>
        <row r="1053">
          <cell r="A1053" t="str">
            <v>стеклянного волокна марки МС-50</v>
          </cell>
        </row>
        <row r="1054">
          <cell r="A1054" t="str">
            <v>МР=1167.78*1.17=1366.3</v>
          </cell>
          <cell r="B1054" t="str">
            <v>м3</v>
          </cell>
          <cell r="C1054" t="str">
            <v>104-0044</v>
          </cell>
          <cell r="E1054">
            <v>1366.3</v>
          </cell>
          <cell r="F1054">
            <v>59.34</v>
          </cell>
        </row>
        <row r="1055">
          <cell r="A1055" t="str">
            <v>Войлок эластичный из минеральной</v>
          </cell>
        </row>
        <row r="1056">
          <cell r="A1056" t="str">
            <v>ваты на синтетическом связующем</v>
          </cell>
        </row>
        <row r="1057">
          <cell r="A1057" t="str">
            <v>МР=480.95*1.17=562.71</v>
          </cell>
          <cell r="B1057" t="str">
            <v>м3</v>
          </cell>
          <cell r="C1057" t="str">
            <v>104-0107</v>
          </cell>
          <cell r="E1057">
            <v>562.71</v>
          </cell>
          <cell r="F1057">
            <v>2.59</v>
          </cell>
        </row>
        <row r="1058">
          <cell r="A1058" t="str">
            <v>Маты и полосы из стеклянного волокна</v>
          </cell>
          <cell r="B1058" t="str">
            <v>м3</v>
          </cell>
          <cell r="C1058" t="str">
            <v>104-9031</v>
          </cell>
          <cell r="E1058">
            <v>804.18</v>
          </cell>
          <cell r="F1058">
            <v>349.6</v>
          </cell>
        </row>
        <row r="1059">
          <cell r="A1059" t="str">
            <v>Стоимость ваты минеральной</v>
          </cell>
          <cell r="B1059" t="str">
            <v>м3</v>
          </cell>
          <cell r="C1059" t="str">
            <v>104-9132</v>
          </cell>
          <cell r="E1059">
            <v>807.36</v>
          </cell>
          <cell r="F1059">
            <v>0.04</v>
          </cell>
        </row>
        <row r="1060">
          <cell r="A1060" t="str">
            <v>Стойки металлические</v>
          </cell>
          <cell r="B1060" t="str">
            <v>шт</v>
          </cell>
          <cell r="C1060" t="str">
            <v>110-9180</v>
          </cell>
          <cell r="E1060">
            <v>409.27</v>
          </cell>
          <cell r="F1060" t="str">
            <v>34</v>
          </cell>
        </row>
        <row r="1061">
          <cell r="A1061" t="str">
            <v>Ворота распашные вр 30х30-ухл1</v>
          </cell>
        </row>
        <row r="1062">
          <cell r="A1062" t="str">
            <v>огрунтованные и окрашенные</v>
          </cell>
          <cell r="B1062" t="str">
            <v>шт</v>
          </cell>
          <cell r="C1062" t="str">
            <v>201-0253</v>
          </cell>
          <cell r="E1062">
            <v>34112.42</v>
          </cell>
          <cell r="F1062" t="str">
            <v>4</v>
          </cell>
        </row>
        <row r="1063">
          <cell r="A1063" t="str">
            <v>Стоимость многослойных стеновых</v>
          </cell>
        </row>
        <row r="1064">
          <cell r="A1064" t="str">
            <v>панелей ПСТ66.10.140.0,8</v>
          </cell>
        </row>
        <row r="1065">
          <cell r="A1065" t="str">
            <v>ПСТ36.10.140.0,8</v>
          </cell>
          <cell r="B1065" t="str">
            <v>м2</v>
          </cell>
          <cell r="C1065" t="str">
            <v>201-0259</v>
          </cell>
          <cell r="E1065">
            <v>199.25</v>
          </cell>
          <cell r="F1065">
            <v>638.4</v>
          </cell>
        </row>
        <row r="1066">
          <cell r="A1066" t="str">
            <v>Стоимость панелей типа</v>
          </cell>
        </row>
        <row r="1067">
          <cell r="A1067" t="str">
            <v>ПКТ70.10.160.08</v>
          </cell>
          <cell r="B1067" t="str">
            <v>м2</v>
          </cell>
          <cell r="C1067" t="str">
            <v>201-0260</v>
          </cell>
          <cell r="E1067">
            <v>199.25</v>
          </cell>
          <cell r="F1067" t="str">
            <v>252</v>
          </cell>
        </row>
        <row r="1068">
          <cell r="A1068" t="str">
            <v>Нащельники и другие доборные изделия</v>
          </cell>
        </row>
        <row r="1069">
          <cell r="A1069" t="str">
            <v>из оцинкованной стали</v>
          </cell>
          <cell r="B1069" t="str">
            <v>т</v>
          </cell>
          <cell r="C1069" t="str">
            <v>201-0296</v>
          </cell>
          <cell r="E1069">
            <v>24245.57</v>
          </cell>
          <cell r="F1069">
            <v>0.21</v>
          </cell>
        </row>
        <row r="1070">
          <cell r="A1070" t="str">
            <v>Сливы и нащельники из тонколистовой</v>
          </cell>
        </row>
        <row r="1071">
          <cell r="A1071" t="str">
            <v>неоцинкованной стали</v>
          </cell>
          <cell r="B1071" t="str">
            <v>т</v>
          </cell>
          <cell r="C1071" t="str">
            <v>201-0382</v>
          </cell>
          <cell r="E1071">
            <v>24245.57</v>
          </cell>
          <cell r="F1071">
            <v>1.75</v>
          </cell>
        </row>
        <row r="1072">
          <cell r="A1072" t="str">
            <v>Стоимость опор составного сечения</v>
          </cell>
        </row>
        <row r="1073">
          <cell r="A1073" t="str">
            <v>из листовой стали</v>
          </cell>
          <cell r="B1073" t="str">
            <v>т</v>
          </cell>
          <cell r="C1073" t="str">
            <v>201-0585</v>
          </cell>
          <cell r="E1073">
            <v>26210.19</v>
          </cell>
          <cell r="F1073">
            <v>1.47</v>
          </cell>
        </row>
        <row r="1074">
          <cell r="A1074" t="str">
            <v>Стоимость металлоконструкций решеток</v>
          </cell>
          <cell r="B1074" t="str">
            <v>т</v>
          </cell>
          <cell r="C1074" t="str">
            <v>201-0590</v>
          </cell>
          <cell r="E1074">
            <v>26210.19</v>
          </cell>
          <cell r="F1074">
            <v>0.2</v>
          </cell>
        </row>
        <row r="1075">
          <cell r="A1075" t="str">
            <v>Ограждения прокатных и гнутых</v>
          </cell>
        </row>
        <row r="1076">
          <cell r="A1076" t="str">
            <v>профилей, полосовой и круглой стали</v>
          </cell>
          <cell r="B1076" t="str">
            <v>т</v>
          </cell>
          <cell r="C1076" t="str">
            <v>201-0599</v>
          </cell>
          <cell r="E1076">
            <v>26210.19</v>
          </cell>
          <cell r="F1076">
            <v>5.12</v>
          </cell>
        </row>
        <row r="1077">
          <cell r="A1077" t="str">
            <v>Колонны одноветвевые из двутавров</v>
          </cell>
        </row>
        <row r="1078">
          <cell r="A1078" t="str">
            <v>при массе 1 м свыше 0.126 т</v>
          </cell>
          <cell r="B1078" t="str">
            <v>т</v>
          </cell>
          <cell r="C1078" t="str">
            <v>201-0607</v>
          </cell>
          <cell r="E1078">
            <v>26321.02</v>
          </cell>
          <cell r="F1078">
            <v>6.72</v>
          </cell>
        </row>
        <row r="1079">
          <cell r="A1079" t="str">
            <v>Металлоконструкции связей</v>
          </cell>
          <cell r="B1079" t="str">
            <v>т</v>
          </cell>
          <cell r="C1079" t="str">
            <v>201-0619</v>
          </cell>
          <cell r="E1079">
            <v>26321.02</v>
          </cell>
          <cell r="F1079">
            <v>4.16</v>
          </cell>
        </row>
        <row r="1080">
          <cell r="A1080" t="str">
            <v>Стойки фахверка</v>
          </cell>
          <cell r="B1080" t="str">
            <v>т</v>
          </cell>
          <cell r="C1080" t="str">
            <v>201-0620</v>
          </cell>
          <cell r="E1080">
            <v>26321.02</v>
          </cell>
          <cell r="F1080">
            <v>0.87</v>
          </cell>
        </row>
        <row r="1081">
          <cell r="A1081" t="str">
            <v>Ригели фахверка</v>
          </cell>
          <cell r="B1081" t="str">
            <v>т</v>
          </cell>
          <cell r="C1081" t="str">
            <v>201-0621</v>
          </cell>
          <cell r="E1081">
            <v>26321.02</v>
          </cell>
          <cell r="F1081">
            <v>3.14</v>
          </cell>
        </row>
        <row r="1082">
          <cell r="A1082" t="str">
            <v>Стоимость металлических стаканов</v>
          </cell>
          <cell r="B1082" t="str">
            <v>т</v>
          </cell>
          <cell r="C1082" t="str">
            <v>201-0622</v>
          </cell>
          <cell r="E1082">
            <v>26321.02</v>
          </cell>
          <cell r="F1082">
            <v>0.08</v>
          </cell>
        </row>
        <row r="1083">
          <cell r="A1083" t="str">
            <v>Цокольные и надоконные ригели из</v>
          </cell>
        </row>
        <row r="1084">
          <cell r="A1084" t="str">
            <v>горячекатанных профилей</v>
          </cell>
          <cell r="B1084" t="str">
            <v>т</v>
          </cell>
          <cell r="C1084" t="str">
            <v>201-0636</v>
          </cell>
          <cell r="E1084">
            <v>26321.02</v>
          </cell>
          <cell r="F1084">
            <v>4.5599999999999996</v>
          </cell>
        </row>
        <row r="1085">
          <cell r="A1085" t="str">
            <v>Площадки с настилом из листовой</v>
          </cell>
        </row>
        <row r="1086">
          <cell r="A1086" t="str">
            <v>стали С255</v>
          </cell>
          <cell r="B1086" t="str">
            <v>т</v>
          </cell>
          <cell r="C1086" t="str">
            <v>201-0648</v>
          </cell>
          <cell r="E1086">
            <v>26321.02</v>
          </cell>
          <cell r="F1086">
            <v>0.11</v>
          </cell>
        </row>
        <row r="1087">
          <cell r="A1087" t="str">
            <v>Ограждение лестничных проемов,</v>
          </cell>
        </row>
        <row r="1088">
          <cell r="A1088" t="str">
            <v>лестничные марши, пожарные лестницы</v>
          </cell>
        </row>
        <row r="1089">
          <cell r="A1089" t="str">
            <v>сталь С255</v>
          </cell>
          <cell r="B1089" t="str">
            <v>т</v>
          </cell>
          <cell r="C1089" t="str">
            <v>201-0650</v>
          </cell>
          <cell r="E1089">
            <v>26321.02</v>
          </cell>
          <cell r="F1089">
            <v>3.45</v>
          </cell>
        </row>
        <row r="1090">
          <cell r="A1090" t="str">
            <v>Прогоны из горячекатанных профилей</v>
          </cell>
          <cell r="B1090" t="str">
            <v>т</v>
          </cell>
          <cell r="C1090" t="str">
            <v>201-0755</v>
          </cell>
          <cell r="E1090">
            <v>26321.02</v>
          </cell>
          <cell r="F1090">
            <v>32.640999999999998</v>
          </cell>
        </row>
        <row r="1091">
          <cell r="A1091" t="str">
            <v>Стоимость колонн</v>
          </cell>
          <cell r="B1091" t="str">
            <v>т</v>
          </cell>
          <cell r="C1091" t="str">
            <v>201-0756</v>
          </cell>
          <cell r="E1091">
            <v>26321.02</v>
          </cell>
          <cell r="F1091">
            <v>0.43</v>
          </cell>
        </row>
        <row r="1092">
          <cell r="A1092" t="str">
            <v>Стоимость металлических ростверков</v>
          </cell>
          <cell r="B1092" t="str">
            <v>т</v>
          </cell>
          <cell r="C1092" t="str">
            <v>201-0757</v>
          </cell>
          <cell r="E1092">
            <v>26231.02</v>
          </cell>
          <cell r="F1092">
            <v>1.65</v>
          </cell>
        </row>
        <row r="1093">
          <cell r="A1093" t="str">
            <v>Площадки с настилом из листовой</v>
          </cell>
        </row>
        <row r="1094">
          <cell r="A1094" t="str">
            <v>просечной рифленой или круглой</v>
          </cell>
        </row>
        <row r="1095">
          <cell r="A1095" t="str">
            <v>стали, каркасами и элементами</v>
          </cell>
        </row>
        <row r="1096">
          <cell r="A1096" t="str">
            <v>жесткости из прокатных и гнутых</v>
          </cell>
        </row>
        <row r="1097">
          <cell r="A1097" t="str">
            <v>профилей: прямоугольные и</v>
          </cell>
        </row>
        <row r="1098">
          <cell r="A1098" t="str">
            <v>трапециевидные (сталь С255)</v>
          </cell>
          <cell r="B1098" t="str">
            <v>т</v>
          </cell>
          <cell r="C1098" t="str">
            <v>201-0760</v>
          </cell>
          <cell r="E1098">
            <v>26210.19</v>
          </cell>
          <cell r="F1098">
            <v>17.66</v>
          </cell>
        </row>
        <row r="1099">
          <cell r="A1099" t="str">
            <v>Стоимость металлоконструкций</v>
          </cell>
          <cell r="B1099" t="str">
            <v>т</v>
          </cell>
          <cell r="C1099" t="str">
            <v>201-0764</v>
          </cell>
          <cell r="E1099">
            <v>23162.17</v>
          </cell>
          <cell r="F1099">
            <v>1.81</v>
          </cell>
        </row>
        <row r="1100">
          <cell r="A1100" t="str">
            <v>Лестницы со ступенями из листовой</v>
          </cell>
        </row>
        <row r="1101">
          <cell r="A1101" t="str">
            <v>просечной рифленной или круглой</v>
          </cell>
        </row>
        <row r="1102">
          <cell r="A1102" t="str">
            <v>стали (С255)</v>
          </cell>
          <cell r="B1102" t="str">
            <v>т</v>
          </cell>
          <cell r="C1102" t="str">
            <v>201-0765</v>
          </cell>
          <cell r="E1102">
            <v>26210.19</v>
          </cell>
          <cell r="F1102">
            <v>0.11</v>
          </cell>
        </row>
        <row r="1103">
          <cell r="A1103" t="str">
            <v>Оголовки сваи из т/листовой С345-3</v>
          </cell>
          <cell r="B1103" t="str">
            <v>т</v>
          </cell>
          <cell r="C1103" t="str">
            <v>201-0768</v>
          </cell>
          <cell r="E1103">
            <v>26321.02</v>
          </cell>
          <cell r="F1103">
            <v>41.3</v>
          </cell>
        </row>
        <row r="1104">
          <cell r="A1104" t="str">
            <v>Стоимость трубы 60Х3.5 мм</v>
          </cell>
          <cell r="B1104" t="str">
            <v>т</v>
          </cell>
          <cell r="C1104" t="str">
            <v>201-0769</v>
          </cell>
          <cell r="E1104">
            <v>26321.02</v>
          </cell>
          <cell r="F1104">
            <v>2.0659999999999998</v>
          </cell>
        </row>
        <row r="1105">
          <cell r="A1105" t="str">
            <v>Стоимость м/к мачты Н до 45м,</v>
          </cell>
        </row>
        <row r="1106">
          <cell r="A1106" t="str">
            <v>поставляемой отдельными элементами</v>
          </cell>
        </row>
        <row r="1107">
          <cell r="A1107" t="str">
            <v>из толстолистовой стали (С345-3)</v>
          </cell>
        </row>
        <row r="1108">
          <cell r="A1108" t="str">
            <v>свыше 1.0 до 3.0 т</v>
          </cell>
          <cell r="B1108" t="str">
            <v>т</v>
          </cell>
          <cell r="C1108" t="str">
            <v>201-0770</v>
          </cell>
          <cell r="E1108">
            <v>26321.02</v>
          </cell>
          <cell r="F1108">
            <v>19.59</v>
          </cell>
        </row>
        <row r="1109">
          <cell r="A1109" t="str">
            <v>Стоимость м.к. из т.л. стали С255</v>
          </cell>
          <cell r="B1109" t="str">
            <v>т</v>
          </cell>
          <cell r="C1109" t="str">
            <v>201-0774</v>
          </cell>
          <cell r="E1109">
            <v>26321.02</v>
          </cell>
          <cell r="F1109">
            <v>0.03</v>
          </cell>
        </row>
        <row r="1110">
          <cell r="A1110" t="str">
            <v>Стоимость м/к нормали</v>
          </cell>
          <cell r="B1110" t="str">
            <v>т</v>
          </cell>
          <cell r="C1110" t="str">
            <v>201-0780</v>
          </cell>
          <cell r="E1110">
            <v>26231.02</v>
          </cell>
          <cell r="F1110">
            <v>0.95</v>
          </cell>
        </row>
        <row r="1111">
          <cell r="A1111" t="str">
            <v>Стоимость м.к.фундаментных стоек</v>
          </cell>
          <cell r="B1111" t="str">
            <v>т</v>
          </cell>
          <cell r="C1111" t="str">
            <v>201-9011</v>
          </cell>
          <cell r="E1111">
            <v>26321.02</v>
          </cell>
          <cell r="F1111">
            <v>7.64</v>
          </cell>
        </row>
        <row r="1112">
          <cell r="A1112" t="str">
            <v>Лестницы со ступенями из листовой</v>
          </cell>
        </row>
        <row r="1113">
          <cell r="A1113" t="str">
            <v>просечной рифленной или круглой</v>
          </cell>
        </row>
        <row r="1114">
          <cell r="A1114" t="str">
            <v>стали (С255)</v>
          </cell>
          <cell r="B1114" t="str">
            <v>т</v>
          </cell>
          <cell r="C1114" t="str">
            <v>201-9013</v>
          </cell>
          <cell r="E1114">
            <v>26210.19</v>
          </cell>
          <cell r="F1114">
            <v>8.31</v>
          </cell>
        </row>
        <row r="1115">
          <cell r="A1115" t="str">
            <v>Стоимость опор</v>
          </cell>
          <cell r="B1115" t="str">
            <v>т</v>
          </cell>
          <cell r="C1115" t="str">
            <v>201-9024</v>
          </cell>
          <cell r="E1115">
            <v>38180</v>
          </cell>
          <cell r="F1115">
            <v>0.6</v>
          </cell>
        </row>
        <row r="1116">
          <cell r="A1116" t="str">
            <v>Ограждения прокатных и гнутых</v>
          </cell>
        </row>
        <row r="1117">
          <cell r="A1117" t="str">
            <v>профилей, полосовой и круглой стали</v>
          </cell>
          <cell r="B1117" t="str">
            <v>т</v>
          </cell>
          <cell r="C1117" t="str">
            <v>201-9285</v>
          </cell>
          <cell r="E1117">
            <v>26321.02</v>
          </cell>
          <cell r="F1117">
            <v>16.670000000000002</v>
          </cell>
        </row>
        <row r="1118">
          <cell r="A1118" t="str">
            <v>Стоимость м.к.кронштейнов</v>
          </cell>
          <cell r="B1118" t="str">
            <v>т</v>
          </cell>
          <cell r="C1118" t="str">
            <v>201-9297</v>
          </cell>
          <cell r="E1118">
            <v>26321.02</v>
          </cell>
          <cell r="F1118">
            <v>0.41</v>
          </cell>
        </row>
        <row r="1119">
          <cell r="A1119" t="str">
            <v>Стоимость м.к.стоек</v>
          </cell>
        </row>
        <row r="1120">
          <cell r="A1120" t="str">
            <v>, подкосов, траверс, прижимо,метали</v>
          </cell>
        </row>
        <row r="1121">
          <cell r="A1121" t="str">
            <v>ческих фундаментов</v>
          </cell>
          <cell r="B1121" t="str">
            <v>т</v>
          </cell>
          <cell r="C1121" t="str">
            <v>201-9298</v>
          </cell>
          <cell r="E1121">
            <v>26321.02</v>
          </cell>
          <cell r="F1121">
            <v>2.4900000000000002</v>
          </cell>
        </row>
        <row r="1122">
          <cell r="A1122" t="str">
            <v>Блоки оконные одностворные</v>
          </cell>
        </row>
        <row r="1123">
          <cell r="A1123" t="str">
            <v>окрашенные с раздельными створками</v>
          </cell>
        </row>
        <row r="1124">
          <cell r="A1124" t="str">
            <v>ор 12-12в</v>
          </cell>
          <cell r="B1124" t="str">
            <v>м2</v>
          </cell>
          <cell r="C1124" t="str">
            <v>203-0058</v>
          </cell>
          <cell r="E1124">
            <v>1178.7</v>
          </cell>
          <cell r="F1124">
            <v>2.72</v>
          </cell>
        </row>
        <row r="1125">
          <cell r="A1125" t="str">
            <v>Блоки дверные однопольные окрашенные</v>
          </cell>
        </row>
        <row r="1126">
          <cell r="A1126" t="str">
            <v>с глухими полотнами дг 21-9п</v>
          </cell>
          <cell r="B1126" t="str">
            <v>м2</v>
          </cell>
          <cell r="C1126" t="str">
            <v>203-0199</v>
          </cell>
          <cell r="E1126">
            <v>403.2</v>
          </cell>
          <cell r="F1126">
            <v>5.4</v>
          </cell>
        </row>
        <row r="1127">
          <cell r="A1127" t="str">
            <v>Блоки дверные входные и тамбурные с</v>
          </cell>
        </row>
        <row r="1128">
          <cell r="A1128" t="str">
            <v>остекленными окрашенными</v>
          </cell>
        </row>
        <row r="1129">
          <cell r="A1129" t="str">
            <v>однопольными полотнами дн 24-10</v>
          </cell>
          <cell r="B1129" t="str">
            <v>м2</v>
          </cell>
          <cell r="C1129" t="str">
            <v>203-0223</v>
          </cell>
          <cell r="E1129">
            <v>569.79</v>
          </cell>
          <cell r="F1129">
            <v>4.3</v>
          </cell>
        </row>
        <row r="1130">
          <cell r="A1130" t="str">
            <v>Стоимость деревянной крышки</v>
          </cell>
        </row>
        <row r="1131">
          <cell r="A1131" t="str">
            <v>МР=72.26*1.17=84.54</v>
          </cell>
          <cell r="B1131" t="str">
            <v>м2</v>
          </cell>
          <cell r="C1131" t="str">
            <v>203-0511</v>
          </cell>
          <cell r="E1131">
            <v>84.54</v>
          </cell>
          <cell r="F1131">
            <v>1.8</v>
          </cell>
        </row>
        <row r="1132">
          <cell r="A1132" t="str">
            <v>Горячекатаная арматурная сталь</v>
          </cell>
        </row>
        <row r="1133">
          <cell r="A1133" t="str">
            <v>периодического профиля класса а-III</v>
          </cell>
        </row>
        <row r="1134">
          <cell r="A1134" t="str">
            <v>диаметром 10 мм</v>
          </cell>
          <cell r="B1134" t="str">
            <v>т</v>
          </cell>
          <cell r="C1134" t="str">
            <v>204-0021</v>
          </cell>
          <cell r="E1134">
            <v>16209.19</v>
          </cell>
          <cell r="F1134">
            <v>0.68</v>
          </cell>
        </row>
        <row r="1135">
          <cell r="A1135" t="str">
            <v>Проволока арматурная из</v>
          </cell>
        </row>
        <row r="1136">
          <cell r="A1136" t="str">
            <v>низкоуглеродистой стали вр-1,</v>
          </cell>
        </row>
        <row r="1137">
          <cell r="A1137" t="str">
            <v>диаметром 3 мм</v>
          </cell>
          <cell r="B1137" t="str">
            <v>т</v>
          </cell>
          <cell r="C1137" t="str">
            <v>204-0028</v>
          </cell>
          <cell r="E1137">
            <v>14039.02</v>
          </cell>
          <cell r="F1137">
            <v>0.01</v>
          </cell>
        </row>
        <row r="1138">
          <cell r="A1138" t="str">
            <v>Надбавки к ценам заготовок за сборку</v>
          </cell>
        </row>
        <row r="1139">
          <cell r="A1139" t="str">
            <v>и сварку каркасов и сеток плоских,</v>
          </cell>
        </row>
        <row r="1140">
          <cell r="A1140" t="str">
            <v>диаметром 3 мм</v>
          </cell>
          <cell r="B1140" t="str">
            <v>т</v>
          </cell>
          <cell r="C1140" t="str">
            <v>204-0032</v>
          </cell>
          <cell r="E1140">
            <v>13094.7</v>
          </cell>
          <cell r="F1140">
            <v>0.01</v>
          </cell>
        </row>
        <row r="1141">
          <cell r="A1141" t="str">
            <v>Надбавки к ценам заготовок за сборку</v>
          </cell>
        </row>
        <row r="1142">
          <cell r="A1142" t="str">
            <v>и сварку каркасов и сеток плоских,</v>
          </cell>
        </row>
        <row r="1143">
          <cell r="A1143" t="str">
            <v>диаметром 10 мм</v>
          </cell>
          <cell r="B1143" t="str">
            <v>т</v>
          </cell>
          <cell r="C1143" t="str">
            <v>204-0036</v>
          </cell>
          <cell r="E1143">
            <v>5235.71</v>
          </cell>
          <cell r="F1143">
            <v>0.68</v>
          </cell>
        </row>
        <row r="1144">
          <cell r="A1144" t="str">
            <v>Сетки из проволоки холоднотянутой</v>
          </cell>
          <cell r="B1144" t="str">
            <v>тн</v>
          </cell>
          <cell r="C1144" t="str">
            <v>204-9184</v>
          </cell>
          <cell r="E1144">
            <v>20601.900000000001</v>
          </cell>
          <cell r="F1144">
            <v>0.03</v>
          </cell>
        </row>
        <row r="1145">
          <cell r="A1145" t="str">
            <v>Раковина стальная эмалированная РС-1</v>
          </cell>
        </row>
        <row r="1146">
          <cell r="A1146" t="str">
            <v>МР=106.03*1.17=124.06</v>
          </cell>
          <cell r="B1146" t="str">
            <v>шт</v>
          </cell>
          <cell r="C1146" t="str">
            <v>300-0572</v>
          </cell>
          <cell r="E1146">
            <v>124.09</v>
          </cell>
          <cell r="F1146" t="str">
            <v>1</v>
          </cell>
        </row>
        <row r="1147">
          <cell r="A1147" t="str">
            <v>Рукава резинотканевый Д16мм</v>
          </cell>
        </row>
        <row r="1148">
          <cell r="A1148" t="str">
            <v>МР=54.2*1.17=63.41</v>
          </cell>
          <cell r="B1148" t="str">
            <v>м</v>
          </cell>
          <cell r="C1148" t="str">
            <v>300-0606</v>
          </cell>
          <cell r="E1148">
            <v>63.41</v>
          </cell>
          <cell r="F1148" t="str">
            <v>20</v>
          </cell>
        </row>
        <row r="1149">
          <cell r="A1149" t="str">
            <v>Шланг резиновый с комбинированной</v>
          </cell>
        </row>
        <row r="1150">
          <cell r="A1150" t="str">
            <v>тканью В-10-20-31-ХЛ</v>
          </cell>
          <cell r="B1150" t="str">
            <v>м</v>
          </cell>
          <cell r="C1150" t="str">
            <v>300-0607</v>
          </cell>
          <cell r="E1150">
            <v>33.950000000000003</v>
          </cell>
          <cell r="F1150" t="str">
            <v>1</v>
          </cell>
        </row>
        <row r="1151">
          <cell r="A1151" t="str">
            <v>Трубопровод из стальных водогазо-</v>
          </cell>
        </row>
        <row r="1152">
          <cell r="A1152" t="str">
            <v>проводных неоциынкованных труб</v>
          </cell>
        </row>
        <row r="1153">
          <cell r="A1153" t="str">
            <v>Ду15мм</v>
          </cell>
        </row>
        <row r="1154">
          <cell r="A1154" t="str">
            <v>МР=46.14*1.17=53.98</v>
          </cell>
          <cell r="B1154" t="str">
            <v>м</v>
          </cell>
          <cell r="C1154" t="str">
            <v>300-0881</v>
          </cell>
          <cell r="E1154">
            <v>53.98</v>
          </cell>
          <cell r="F1154" t="str">
            <v>15</v>
          </cell>
        </row>
        <row r="1155">
          <cell r="A1155" t="str">
            <v>Трубопровод из стальных водогазо-</v>
          </cell>
        </row>
        <row r="1156">
          <cell r="A1156" t="str">
            <v>проводных неоциынкованных труб</v>
          </cell>
        </row>
        <row r="1157">
          <cell r="A1157" t="str">
            <v>Ду20мм</v>
          </cell>
        </row>
        <row r="1158">
          <cell r="A1158" t="str">
            <v>МР=50.79*1.17=59.42</v>
          </cell>
          <cell r="B1158" t="str">
            <v>м</v>
          </cell>
          <cell r="C1158" t="str">
            <v>300-0882</v>
          </cell>
          <cell r="E1158">
            <v>59.42</v>
          </cell>
          <cell r="F1158" t="str">
            <v>18</v>
          </cell>
        </row>
        <row r="1159">
          <cell r="A1159" t="str">
            <v>Трубопровод из стальных водогазо-</v>
          </cell>
        </row>
        <row r="1160">
          <cell r="A1160" t="str">
            <v>проводных неоциынкованных труб</v>
          </cell>
        </row>
        <row r="1161">
          <cell r="A1161" t="str">
            <v>Ду25мм</v>
          </cell>
        </row>
        <row r="1162">
          <cell r="A1162" t="str">
            <v>МР=61.43*1.17</v>
          </cell>
          <cell r="B1162" t="str">
            <v>м</v>
          </cell>
          <cell r="C1162" t="str">
            <v>300-0883</v>
          </cell>
          <cell r="E1162">
            <v>71.87</v>
          </cell>
          <cell r="F1162" t="str">
            <v>16</v>
          </cell>
        </row>
        <row r="1163">
          <cell r="A1163" t="str">
            <v>Трубопровод из стальных водогазо-</v>
          </cell>
        </row>
        <row r="1164">
          <cell r="A1164" t="str">
            <v>проводных оциынкованных труб</v>
          </cell>
        </row>
        <row r="1165">
          <cell r="A1165" t="str">
            <v>Ду15мм</v>
          </cell>
        </row>
        <row r="1166">
          <cell r="A1166" t="str">
            <v>МР=80.2*1.17=93.86</v>
          </cell>
          <cell r="B1166" t="str">
            <v>м</v>
          </cell>
          <cell r="C1166" t="str">
            <v>300-0887</v>
          </cell>
          <cell r="E1166">
            <v>38.81</v>
          </cell>
          <cell r="F1166" t="str">
            <v>12</v>
          </cell>
        </row>
        <row r="1167">
          <cell r="A1167" t="str">
            <v>Трубопровод из стальных водогазо-</v>
          </cell>
        </row>
        <row r="1168">
          <cell r="A1168" t="str">
            <v>проводных оциынкованных труб</v>
          </cell>
        </row>
        <row r="1169">
          <cell r="A1169" t="str">
            <v>Ду20мм</v>
          </cell>
        </row>
        <row r="1170">
          <cell r="A1170" t="str">
            <v>МР=83.64*1.17=97.86</v>
          </cell>
          <cell r="B1170" t="str">
            <v>м</v>
          </cell>
          <cell r="C1170" t="str">
            <v>300-0888</v>
          </cell>
          <cell r="E1170">
            <v>97.86</v>
          </cell>
          <cell r="F1170" t="str">
            <v>30</v>
          </cell>
        </row>
        <row r="1171">
          <cell r="A1171" t="str">
            <v>Трубы чугунные Д50мм</v>
          </cell>
        </row>
        <row r="1172">
          <cell r="A1172" t="str">
            <v>МР=205.12*1.17=239.99</v>
          </cell>
          <cell r="B1172" t="str">
            <v>м</v>
          </cell>
          <cell r="C1172" t="str">
            <v>300-0898</v>
          </cell>
          <cell r="E1172">
            <v>239.99</v>
          </cell>
          <cell r="F1172" t="str">
            <v>12</v>
          </cell>
        </row>
        <row r="1173">
          <cell r="A1173" t="str">
            <v>Трубы чугунные Д100мм</v>
          </cell>
        </row>
        <row r="1174">
          <cell r="A1174" t="str">
            <v>МР=345.87*1.17=404.67</v>
          </cell>
          <cell r="B1174" t="str">
            <v>м</v>
          </cell>
          <cell r="C1174" t="str">
            <v>300-0899</v>
          </cell>
          <cell r="E1174">
            <v>404.67</v>
          </cell>
          <cell r="F1174" t="str">
            <v>14</v>
          </cell>
        </row>
        <row r="1175">
          <cell r="A1175" t="str">
            <v>Фланцы стальные плоские приварные из</v>
          </cell>
        </row>
        <row r="1176">
          <cell r="A1176" t="str">
            <v>стали вст3сп2, вст3сп3 давлением 1</v>
          </cell>
        </row>
        <row r="1177">
          <cell r="A1177" t="str">
            <v>мпа (10кгс/см2), диаметром в мм: 50</v>
          </cell>
        </row>
        <row r="1178">
          <cell r="A1178" t="str">
            <v>МР=73.7*1.17=86.23</v>
          </cell>
          <cell r="B1178" t="str">
            <v>шт</v>
          </cell>
          <cell r="C1178" t="str">
            <v>300-0966</v>
          </cell>
          <cell r="E1178">
            <v>86.23</v>
          </cell>
          <cell r="F1178" t="str">
            <v>12</v>
          </cell>
        </row>
        <row r="1179">
          <cell r="A1179" t="str">
            <v>Фланцы стальные плоские приварные</v>
          </cell>
        </row>
        <row r="1180">
          <cell r="A1180" t="str">
            <v>для трубопроводов с соединительным</v>
          </cell>
        </row>
        <row r="1181">
          <cell r="A1181" t="str">
            <v>выступом на ру 1,6 мпа /16 кгс/см2/</v>
          </cell>
        </row>
        <row r="1182">
          <cell r="A1182" t="str">
            <v>диам. у. п. 50 мм</v>
          </cell>
        </row>
        <row r="1183">
          <cell r="A1183" t="str">
            <v>МР=82.5*1.17=96.52</v>
          </cell>
          <cell r="B1183" t="str">
            <v>шт</v>
          </cell>
          <cell r="C1183" t="str">
            <v>300-0983</v>
          </cell>
          <cell r="E1183">
            <v>96.52</v>
          </cell>
          <cell r="F1183" t="str">
            <v>18</v>
          </cell>
        </row>
        <row r="1184">
          <cell r="A1184" t="str">
            <v>Фланцы стальные плоские приварные</v>
          </cell>
        </row>
        <row r="1185">
          <cell r="A1185" t="str">
            <v>для трубопроводов с соединительным</v>
          </cell>
        </row>
        <row r="1186">
          <cell r="A1186" t="str">
            <v>выступом на ру 1,6 мпа /16 кгс/см2/</v>
          </cell>
        </row>
        <row r="1187">
          <cell r="A1187" t="str">
            <v>диам. у. п. 80 мм</v>
          </cell>
        </row>
        <row r="1188">
          <cell r="A1188" t="str">
            <v>МР=117.7*1.17=137.71</v>
          </cell>
          <cell r="B1188" t="str">
            <v>шт</v>
          </cell>
          <cell r="C1188" t="str">
            <v>300-0985</v>
          </cell>
          <cell r="E1188">
            <v>137.71</v>
          </cell>
          <cell r="F1188" t="str">
            <v>148</v>
          </cell>
        </row>
        <row r="1189">
          <cell r="A1189" t="str">
            <v>Фланцы стальные плоские приварные</v>
          </cell>
        </row>
        <row r="1190">
          <cell r="A1190" t="str">
            <v>для трубопроводов с соединительным</v>
          </cell>
        </row>
        <row r="1191">
          <cell r="A1191" t="str">
            <v>выступом на ру 1,6 мпа /16 кгс/см2/</v>
          </cell>
        </row>
        <row r="1192">
          <cell r="A1192" t="str">
            <v>диам. у. п. 100 мм</v>
          </cell>
        </row>
        <row r="1193">
          <cell r="A1193" t="str">
            <v>МР=152.9*1.17=178.89</v>
          </cell>
          <cell r="B1193" t="str">
            <v>шт</v>
          </cell>
          <cell r="C1193" t="str">
            <v>300-0986</v>
          </cell>
          <cell r="E1193">
            <v>178.89</v>
          </cell>
          <cell r="F1193" t="str">
            <v>4</v>
          </cell>
        </row>
        <row r="1194">
          <cell r="A1194" t="str">
            <v>Фланцы стальные плоские приварные</v>
          </cell>
        </row>
        <row r="1195">
          <cell r="A1195" t="str">
            <v>для трубопроводов с соединительным</v>
          </cell>
        </row>
        <row r="1196">
          <cell r="A1196" t="str">
            <v>выступом на ру 1,6 мпа /16 кгс/см2/</v>
          </cell>
        </row>
        <row r="1197">
          <cell r="A1197" t="str">
            <v>диам. у. п. 150 мм</v>
          </cell>
        </row>
        <row r="1198">
          <cell r="A1198" t="str">
            <v>МР=343.2*1.17=401.54</v>
          </cell>
          <cell r="B1198" t="str">
            <v>шт</v>
          </cell>
          <cell r="C1198" t="str">
            <v>300-0988</v>
          </cell>
          <cell r="E1198">
            <v>401.54</v>
          </cell>
          <cell r="F1198" t="str">
            <v>14</v>
          </cell>
        </row>
        <row r="1199">
          <cell r="A1199" t="str">
            <v>Манометры общего назначения с</v>
          </cell>
        </row>
        <row r="1200">
          <cell r="A1200" t="str">
            <v>трехходовым краном обм1-160</v>
          </cell>
        </row>
        <row r="1201">
          <cell r="A1201" t="str">
            <v>МР=214.5*1.17=250.96</v>
          </cell>
          <cell r="B1201" t="str">
            <v>шт</v>
          </cell>
          <cell r="C1201" t="str">
            <v>300-1223</v>
          </cell>
          <cell r="E1201">
            <v>36.799999999999997</v>
          </cell>
          <cell r="F1201" t="str">
            <v>30</v>
          </cell>
        </row>
        <row r="1202">
          <cell r="A1202" t="str">
            <v>Рукава пожарные напорные прорези-</v>
          </cell>
        </row>
        <row r="1203">
          <cell r="A1203" t="str">
            <v>новые</v>
          </cell>
        </row>
        <row r="1204">
          <cell r="A1204" t="str">
            <v>МР=75.55*1.17=88.39</v>
          </cell>
          <cell r="B1204" t="str">
            <v>м</v>
          </cell>
          <cell r="C1204" t="str">
            <v>300-1226</v>
          </cell>
          <cell r="E1204">
            <v>88.39</v>
          </cell>
          <cell r="F1204" t="str">
            <v>1440</v>
          </cell>
        </row>
        <row r="1205">
          <cell r="A1205" t="str">
            <v>Рукава пожарные</v>
          </cell>
        </row>
        <row r="1206">
          <cell r="A1206" t="str">
            <v>МР=75.55*1.17=88.39</v>
          </cell>
          <cell r="B1206" t="str">
            <v>м</v>
          </cell>
          <cell r="C1206" t="str">
            <v>300-1226</v>
          </cell>
          <cell r="E1206">
            <v>88.39</v>
          </cell>
          <cell r="F1206" t="str">
            <v>20</v>
          </cell>
        </row>
        <row r="1207">
          <cell r="A1207" t="str">
            <v>Вентили проходные муфтовые 15б1бк</v>
          </cell>
        </row>
        <row r="1208">
          <cell r="A1208" t="str">
            <v>давлением 16кгс/см2/диаметром 15мм</v>
          </cell>
        </row>
        <row r="1209">
          <cell r="A1209" t="str">
            <v>МР=39.11*1.17=45.76</v>
          </cell>
          <cell r="B1209" t="str">
            <v>шт</v>
          </cell>
          <cell r="C1209" t="str">
            <v>300-1265</v>
          </cell>
          <cell r="E1209">
            <v>45.76</v>
          </cell>
          <cell r="F1209" t="str">
            <v>32</v>
          </cell>
        </row>
        <row r="1210">
          <cell r="A1210" t="str">
            <v>Компенсаторы п-образные из стальных</v>
          </cell>
        </row>
        <row r="1211">
          <cell r="A1211" t="str">
            <v>электросварных и бесшовных труб,</v>
          </cell>
        </row>
        <row r="1212">
          <cell r="A1212" t="str">
            <v>для внутренних трубопроводов</v>
          </cell>
        </row>
        <row r="1213">
          <cell r="A1213" t="str">
            <v>наружный диаметр в мм-57, толщина</v>
          </cell>
        </row>
        <row r="1214">
          <cell r="A1214" t="str">
            <v>стенки в мм-3,5, длина в мм-6.3</v>
          </cell>
        </row>
        <row r="1215">
          <cell r="A1215" t="str">
            <v>МР=897.34*1.17=1049.89</v>
          </cell>
          <cell r="B1215" t="str">
            <v>шт.</v>
          </cell>
          <cell r="C1215" t="str">
            <v>300-1289</v>
          </cell>
          <cell r="E1215">
            <v>1049.8900000000001</v>
          </cell>
          <cell r="F1215" t="str">
            <v>17</v>
          </cell>
        </row>
        <row r="1216">
          <cell r="A1216" t="str">
            <v>Трубы электросварные для отопления</v>
          </cell>
        </row>
        <row r="1217">
          <cell r="A1217" t="str">
            <v>и водоснабжения Ду 57х3.5 мм</v>
          </cell>
        </row>
        <row r="1218">
          <cell r="A1218" t="str">
            <v>МР=123.17*1.17=144.11</v>
          </cell>
          <cell r="B1218" t="str">
            <v>1м</v>
          </cell>
          <cell r="C1218" t="str">
            <v>300-1317</v>
          </cell>
          <cell r="E1218">
            <v>111.91</v>
          </cell>
          <cell r="F1218" t="str">
            <v>83</v>
          </cell>
        </row>
        <row r="1219">
          <cell r="A1219" t="str">
            <v>Трубы электросварные Д108х4мм</v>
          </cell>
        </row>
        <row r="1220">
          <cell r="A1220" t="str">
            <v>МР=228.32*1.17=267.13</v>
          </cell>
          <cell r="B1220" t="str">
            <v>1м</v>
          </cell>
          <cell r="C1220" t="str">
            <v>300-1319</v>
          </cell>
          <cell r="E1220">
            <v>210.27</v>
          </cell>
          <cell r="F1220" t="str">
            <v>10</v>
          </cell>
        </row>
        <row r="1221">
          <cell r="A1221" t="str">
            <v>Бетон тяжелый м-100 фракции 20-40мм</v>
          </cell>
          <cell r="B1221" t="str">
            <v>м3</v>
          </cell>
          <cell r="C1221" t="str">
            <v>401-0003</v>
          </cell>
          <cell r="E1221">
            <v>3226</v>
          </cell>
          <cell r="F1221">
            <v>56.94</v>
          </cell>
        </row>
        <row r="1222">
          <cell r="A1222" t="str">
            <v>Бетон тяжелый м-200 фракции 20-40мм</v>
          </cell>
          <cell r="B1222" t="str">
            <v>м3</v>
          </cell>
          <cell r="C1222" t="str">
            <v>401-0006</v>
          </cell>
          <cell r="E1222">
            <v>3325</v>
          </cell>
          <cell r="F1222">
            <v>237.71</v>
          </cell>
        </row>
        <row r="1223">
          <cell r="A1223" t="str">
            <v>Бетон тяжелый м-100 фракции 20-40мм</v>
          </cell>
        </row>
        <row r="1224">
          <cell r="A1224" t="str">
            <v>Объем: 2.6*1.015=2.639</v>
          </cell>
          <cell r="B1224" t="str">
            <v>м3</v>
          </cell>
          <cell r="C1224" t="str">
            <v>401-0043</v>
          </cell>
          <cell r="E1224">
            <v>3226</v>
          </cell>
          <cell r="F1224">
            <v>2.6389999999999998</v>
          </cell>
        </row>
        <row r="1225">
          <cell r="A1225" t="str">
            <v>Бетон тяжелый м-150 фракции 20-40мм</v>
          </cell>
        </row>
        <row r="1226">
          <cell r="A1226" t="str">
            <v>Объем: 0.55*1.015=0.5583</v>
          </cell>
          <cell r="B1226" t="str">
            <v>м3</v>
          </cell>
          <cell r="C1226" t="str">
            <v>401-0045</v>
          </cell>
          <cell r="E1226">
            <v>32620</v>
          </cell>
          <cell r="F1226">
            <v>0.55830000000000002</v>
          </cell>
        </row>
        <row r="1227">
          <cell r="A1227" t="str">
            <v>Бетон тяжелый м-300 фракции 20-40мм</v>
          </cell>
        </row>
        <row r="1228">
          <cell r="A1228" t="str">
            <v>Объем: 12.2*1.015=12.383</v>
          </cell>
          <cell r="B1228" t="str">
            <v>м3</v>
          </cell>
          <cell r="C1228" t="str">
            <v>401-0049</v>
          </cell>
          <cell r="E1228">
            <v>3468</v>
          </cell>
          <cell r="F1228">
            <v>12.382999999999999</v>
          </cell>
        </row>
        <row r="1229">
          <cell r="A1229" t="str">
            <v>Раствор цементно-известковый М-100</v>
          </cell>
          <cell r="B1229" t="str">
            <v>м3</v>
          </cell>
          <cell r="C1229" t="str">
            <v>402-0015</v>
          </cell>
          <cell r="E1229">
            <v>1390.83</v>
          </cell>
          <cell r="F1229">
            <v>104.04</v>
          </cell>
        </row>
        <row r="1230">
          <cell r="A1230" t="str">
            <v>Блоки бетонные</v>
          </cell>
          <cell r="B1230" t="str">
            <v>м3</v>
          </cell>
          <cell r="C1230" t="str">
            <v>403-9010</v>
          </cell>
          <cell r="E1230">
            <v>1768.21</v>
          </cell>
          <cell r="F1230">
            <v>0.28000000000000003</v>
          </cell>
        </row>
        <row r="1231">
          <cell r="A1231" t="str">
            <v>Плиты бетонные и тротуарные серые</v>
          </cell>
        </row>
        <row r="1232">
          <cell r="A1232" t="str">
            <v>типа 6К7 толщиной 70мм</v>
          </cell>
          <cell r="B1232" t="str">
            <v>м2</v>
          </cell>
          <cell r="C1232" t="str">
            <v>403-9090</v>
          </cell>
          <cell r="E1232">
            <v>331.75</v>
          </cell>
          <cell r="F1232" t="str">
            <v>5852</v>
          </cell>
        </row>
        <row r="1233">
          <cell r="A1233" t="str">
            <v>Тротуарные плиты размером</v>
          </cell>
        </row>
        <row r="1234">
          <cell r="A1234" t="str">
            <v>0.5*0.5*0.07 из бетона В25</v>
          </cell>
          <cell r="B1234" t="str">
            <v>м2</v>
          </cell>
          <cell r="C1234" t="str">
            <v>403-9291</v>
          </cell>
          <cell r="E1234">
            <v>331.75</v>
          </cell>
          <cell r="F1234">
            <v>78.290000000000006</v>
          </cell>
        </row>
        <row r="1235">
          <cell r="A1235" t="str">
            <v>Стоимость смеси из пескоцемента</v>
          </cell>
          <cell r="B1235" t="str">
            <v>м3</v>
          </cell>
          <cell r="C1235" t="str">
            <v>407-9040</v>
          </cell>
          <cell r="E1235">
            <v>866</v>
          </cell>
          <cell r="F1235">
            <v>2.83</v>
          </cell>
        </row>
        <row r="1236">
          <cell r="A1236" t="str">
            <v>Смесь природная песчанная</v>
          </cell>
        </row>
        <row r="1237">
          <cell r="A1237" t="str">
            <v>Объем: 2297*1.1=2526.7</v>
          </cell>
          <cell r="B1237" t="str">
            <v>м3</v>
          </cell>
          <cell r="C1237" t="str">
            <v>408-0200</v>
          </cell>
          <cell r="E1237">
            <v>1495.2</v>
          </cell>
          <cell r="F1237">
            <v>4338.3999999999996</v>
          </cell>
        </row>
        <row r="1238">
          <cell r="A1238" t="str">
            <v>Песок природный</v>
          </cell>
          <cell r="B1238" t="str">
            <v>м3</v>
          </cell>
          <cell r="C1238" t="str">
            <v>408-9020</v>
          </cell>
          <cell r="E1238">
            <v>1495.2</v>
          </cell>
          <cell r="F1238">
            <v>133.36000000000001</v>
          </cell>
        </row>
        <row r="1239">
          <cell r="A1239" t="str">
            <v>Стоимость песка</v>
          </cell>
          <cell r="B1239" t="str">
            <v>м3</v>
          </cell>
          <cell r="C1239" t="str">
            <v>408-9040</v>
          </cell>
          <cell r="E1239">
            <v>1495.2</v>
          </cell>
          <cell r="F1239">
            <v>5.76</v>
          </cell>
        </row>
        <row r="1240">
          <cell r="A1240" t="str">
            <v>Стоимость гравия</v>
          </cell>
          <cell r="B1240" t="str">
            <v>м3</v>
          </cell>
          <cell r="C1240" t="str">
            <v>408-9302</v>
          </cell>
          <cell r="E1240">
            <v>2403.04</v>
          </cell>
          <cell r="F1240">
            <v>0.6</v>
          </cell>
        </row>
        <row r="1241">
          <cell r="A1241" t="str">
            <v>Стоимость воды технической</v>
          </cell>
        </row>
        <row r="1242">
          <cell r="A1242" t="str">
            <v>Материалы=6.27 руб</v>
          </cell>
          <cell r="B1242" t="str">
            <v>м3</v>
          </cell>
          <cell r="C1242" t="str">
            <v>411-0001</v>
          </cell>
          <cell r="E1242">
            <v>6.27</v>
          </cell>
          <cell r="F1242">
            <v>138.19999999999999</v>
          </cell>
        </row>
        <row r="1243">
          <cell r="A1243" t="str">
            <v>Перемычки из бетона М-200</v>
          </cell>
          <cell r="B1243" t="str">
            <v>м3</v>
          </cell>
          <cell r="C1243" t="str">
            <v>412-5001</v>
          </cell>
          <cell r="E1243">
            <v>8458.7199999999993</v>
          </cell>
          <cell r="F1243">
            <v>0.5</v>
          </cell>
        </row>
        <row r="1244">
          <cell r="A1244" t="str">
            <v>Блоки фундаментные</v>
          </cell>
          <cell r="B1244" t="str">
            <v>м3</v>
          </cell>
          <cell r="C1244" t="str">
            <v>440-9022</v>
          </cell>
          <cell r="E1244">
            <v>33.19</v>
          </cell>
          <cell r="F1244">
            <v>0.28000000000000003</v>
          </cell>
        </row>
        <row r="1245">
          <cell r="A1245" t="str">
            <v>Плиты тротуарные</v>
          </cell>
          <cell r="B1245" t="str">
            <v>м2</v>
          </cell>
          <cell r="C1245" t="str">
            <v>440-9136</v>
          </cell>
          <cell r="E1245">
            <v>331.75</v>
          </cell>
          <cell r="F1245">
            <v>134.25</v>
          </cell>
        </row>
        <row r="1246">
          <cell r="A1246" t="str">
            <v>Кольца для колодцев Д-1.43м</v>
          </cell>
          <cell r="B1246" t="str">
            <v>м</v>
          </cell>
          <cell r="C1246" t="str">
            <v>440-9153</v>
          </cell>
          <cell r="E1246">
            <v>3002.95</v>
          </cell>
          <cell r="F1246">
            <v>1.5</v>
          </cell>
        </row>
        <row r="1247">
          <cell r="A1247" t="str">
            <v>Перемычки брусковые, БМ-12.5</v>
          </cell>
          <cell r="B1247" t="str">
            <v>м3</v>
          </cell>
          <cell r="C1247" t="str">
            <v>442-5001</v>
          </cell>
          <cell r="E1247">
            <v>8458.7199999999993</v>
          </cell>
          <cell r="F1247">
            <v>0.02</v>
          </cell>
        </row>
        <row r="1248">
          <cell r="A1248" t="str">
            <v>Стоимость сборных ж/б плит ПДН-АV</v>
          </cell>
          <cell r="B1248" t="str">
            <v>м3</v>
          </cell>
          <cell r="C1248" t="str">
            <v>443-6010</v>
          </cell>
          <cell r="E1248">
            <v>5695.31</v>
          </cell>
          <cell r="F1248">
            <v>2202.46</v>
          </cell>
        </row>
        <row r="1249">
          <cell r="A1249" t="str">
            <v>Стоимость дорожных ж/б плит из</v>
          </cell>
        </row>
        <row r="1250">
          <cell r="A1250" t="str">
            <v>бетона В27.5</v>
          </cell>
          <cell r="B1250" t="str">
            <v>м3</v>
          </cell>
          <cell r="C1250" t="str">
            <v>446-6010</v>
          </cell>
          <cell r="E1250">
            <v>5695.31</v>
          </cell>
          <cell r="F1250">
            <v>1341.34</v>
          </cell>
        </row>
        <row r="1251">
          <cell r="A1251" t="str">
            <v>Угольно-щелочной реагент</v>
          </cell>
        </row>
        <row r="1252">
          <cell r="A1252" t="str">
            <v>Материалы=39440 руб</v>
          </cell>
          <cell r="B1252" t="str">
            <v>тн</v>
          </cell>
          <cell r="C1252" t="str">
            <v>500-9612</v>
          </cell>
          <cell r="E1252">
            <v>39440</v>
          </cell>
          <cell r="F1252" t="str">
            <v>23</v>
          </cell>
        </row>
        <row r="1253">
          <cell r="A1253" t="str">
            <v>Маты минераловатные прошивные</v>
          </cell>
        </row>
        <row r="1254">
          <cell r="A1254" t="str">
            <v>/ГОСТ21880-86/ без обкладок м-125</v>
          </cell>
        </row>
        <row r="1255">
          <cell r="A1255" t="str">
            <v>т=50 мм</v>
          </cell>
          <cell r="B1255" t="str">
            <v>м3</v>
          </cell>
          <cell r="C1255" t="str">
            <v>104-0011в</v>
          </cell>
          <cell r="E1255">
            <v>867.85</v>
          </cell>
          <cell r="F1255">
            <v>15.52</v>
          </cell>
        </row>
        <row r="1256">
          <cell r="A1256" t="str">
            <v>Счетчик холодной воды ВСХ-40</v>
          </cell>
        </row>
        <row r="1257">
          <cell r="A1257" t="str">
            <v>МР=32.1*24.43=784.2</v>
          </cell>
          <cell r="B1257" t="str">
            <v>шт</v>
          </cell>
          <cell r="C1257" t="str">
            <v>1704доп11</v>
          </cell>
          <cell r="E1257">
            <v>784.2</v>
          </cell>
          <cell r="F1257" t="str">
            <v>1</v>
          </cell>
        </row>
        <row r="1258">
          <cell r="A1258" t="str">
            <v>Счетчик горячей воды ВСГ-20</v>
          </cell>
        </row>
        <row r="1259">
          <cell r="A1259" t="str">
            <v>МР=39.8*24.43=972.31</v>
          </cell>
          <cell r="B1259" t="str">
            <v>шт</v>
          </cell>
          <cell r="C1259" t="str">
            <v>1704доп22</v>
          </cell>
          <cell r="E1259">
            <v>972.31</v>
          </cell>
          <cell r="F1259" t="str">
            <v>1</v>
          </cell>
        </row>
        <row r="1260">
          <cell r="A1260" t="str">
            <v>Стоимость свай из</v>
          </cell>
        </row>
        <row r="1261">
          <cell r="A1261" t="str">
            <v>труб электросварных прямошовные со</v>
          </cell>
        </row>
        <row r="1262">
          <cell r="A1262" t="str">
            <v>снятой фаской из стали бст2кп-</v>
          </cell>
        </row>
        <row r="1263">
          <cell r="A1263" t="str">
            <v>бст4кп 219х8 мм</v>
          </cell>
        </row>
        <row r="1264">
          <cell r="A1264" t="str">
            <v>Материалы=459.38 руб</v>
          </cell>
          <cell r="B1264" t="str">
            <v>1м</v>
          </cell>
          <cell r="C1264" t="str">
            <v>С113-0192</v>
          </cell>
          <cell r="E1264">
            <v>459.38</v>
          </cell>
          <cell r="F1264" t="str">
            <v>7180</v>
          </cell>
        </row>
        <row r="1265">
          <cell r="A1265" t="str">
            <v>Стоимость свай из</v>
          </cell>
        </row>
        <row r="1266">
          <cell r="A1266" t="str">
            <v>труб электросварных прямошовные со</v>
          </cell>
        </row>
        <row r="1267">
          <cell r="A1267" t="str">
            <v>снятой фаской из стали бст2кп-</v>
          </cell>
        </row>
        <row r="1268">
          <cell r="A1268" t="str">
            <v>бст4кп 325х8 мм</v>
          </cell>
        </row>
        <row r="1269">
          <cell r="A1269" t="str">
            <v>Материалы=787.89 руб</v>
          </cell>
          <cell r="B1269" t="str">
            <v>1м</v>
          </cell>
          <cell r="C1269" t="str">
            <v>С113-0204</v>
          </cell>
          <cell r="E1269">
            <v>787.89</v>
          </cell>
          <cell r="F1269">
            <v>22.22</v>
          </cell>
        </row>
        <row r="1270">
          <cell r="A1270" t="str">
            <v>Стоимость свай из труб</v>
          </cell>
        </row>
        <row r="1271">
          <cell r="A1271" t="str">
            <v>ГОСТ 10704-76, 426х9 мм</v>
          </cell>
          <cell r="B1271" t="str">
            <v>1м</v>
          </cell>
          <cell r="C1271" t="str">
            <v>С113-0220</v>
          </cell>
          <cell r="E1271">
            <v>1361.84</v>
          </cell>
          <cell r="F1271">
            <v>279.57</v>
          </cell>
        </row>
        <row r="1272">
          <cell r="A1272" t="str">
            <v>Вата минеральная /ГОСТ 4640-84/</v>
          </cell>
          <cell r="B1272" t="str">
            <v>м3</v>
          </cell>
          <cell r="C1272" t="str">
            <v>С114-0002</v>
          </cell>
          <cell r="E1272">
            <v>807.36</v>
          </cell>
          <cell r="F1272" t="str">
            <v>2</v>
          </cell>
        </row>
        <row r="1273">
          <cell r="A1273" t="str">
            <v>Плиты из минеральной ваты на</v>
          </cell>
        </row>
        <row r="1274">
          <cell r="A1274" t="str">
            <v>синтетическом связующем м-</v>
          </cell>
        </row>
        <row r="1275">
          <cell r="A1275" t="str">
            <v>125/ГОСТ9573-82/</v>
          </cell>
          <cell r="B1275" t="str">
            <v>м3</v>
          </cell>
          <cell r="C1275" t="str">
            <v>С114-0004</v>
          </cell>
          <cell r="E1275">
            <v>1190.5899999999999</v>
          </cell>
          <cell r="F1275">
            <v>110.89</v>
          </cell>
        </row>
        <row r="1276">
          <cell r="A1276" t="str">
            <v>Колонны одноветвевые крайнего ряда</v>
          </cell>
        </row>
        <row r="1277">
          <cell r="A1277" t="str">
            <v>при массе 1 м от 0.076 до 0.1 т</v>
          </cell>
          <cell r="B1277" t="str">
            <v>т</v>
          </cell>
          <cell r="C1277" t="str">
            <v>С121-0601</v>
          </cell>
          <cell r="E1277">
            <v>26321.02</v>
          </cell>
          <cell r="F1277">
            <v>0.37</v>
          </cell>
        </row>
        <row r="1278">
          <cell r="A1278" t="str">
            <v>Колонны одноветвевые крайнего ряда</v>
          </cell>
        </row>
        <row r="1279">
          <cell r="A1279" t="str">
            <v>при массе 1 м от 0.1 до 0.125 т</v>
          </cell>
          <cell r="B1279" t="str">
            <v>т</v>
          </cell>
          <cell r="C1279" t="str">
            <v>С121-0602</v>
          </cell>
          <cell r="E1279">
            <v>26321.02</v>
          </cell>
          <cell r="F1279">
            <v>0.68</v>
          </cell>
        </row>
        <row r="1280">
          <cell r="A1280" t="str">
            <v>Стоимость опор из горячекатанных</v>
          </cell>
        </row>
        <row r="1281">
          <cell r="A1281" t="str">
            <v>профилей при средней массе</v>
          </cell>
        </row>
        <row r="1282">
          <cell r="A1282" t="str">
            <v>сборочной единицы/ до 0.1 т(С345-3)</v>
          </cell>
          <cell r="B1282" t="str">
            <v>т</v>
          </cell>
          <cell r="C1282" t="str">
            <v>С121-0755</v>
          </cell>
          <cell r="E1282">
            <v>26210.19</v>
          </cell>
          <cell r="F1282">
            <v>31.12</v>
          </cell>
        </row>
        <row r="1283">
          <cell r="A1283" t="str">
            <v>Горячекатаная арматурная сталь</v>
          </cell>
        </row>
        <row r="1284">
          <cell r="A1284" t="str">
            <v>гладкая класса а-1, диаметром 12 мм</v>
          </cell>
          <cell r="B1284" t="str">
            <v>т</v>
          </cell>
          <cell r="C1284" t="str">
            <v>С124-0004</v>
          </cell>
          <cell r="E1284">
            <v>12927.35</v>
          </cell>
          <cell r="F1284">
            <v>0.24</v>
          </cell>
        </row>
        <row r="1285">
          <cell r="A1285" t="str">
            <v>Стоимость металлических наконечнико</v>
          </cell>
        </row>
        <row r="1286">
          <cell r="A1286" t="str">
            <v>в и оголовков</v>
          </cell>
          <cell r="B1286" t="str">
            <v>т</v>
          </cell>
          <cell r="C1286" t="str">
            <v>С201-0769</v>
          </cell>
          <cell r="E1286">
            <v>26321.02</v>
          </cell>
          <cell r="F1286">
            <v>4.3099999999999996</v>
          </cell>
        </row>
        <row r="1287">
          <cell r="A1287" t="str">
            <v>Кран шаровой диам. 15мм</v>
          </cell>
        </row>
        <row r="1288">
          <cell r="A1288" t="str">
            <v>МР=17.02*24.43=415.8</v>
          </cell>
          <cell r="B1288" t="str">
            <v>шт</v>
          </cell>
          <cell r="C1288" t="str">
            <v>Ц Ядрос-1</v>
          </cell>
          <cell r="E1288">
            <v>415.8</v>
          </cell>
          <cell r="F1288" t="str">
            <v>9</v>
          </cell>
        </row>
        <row r="1289">
          <cell r="A1289" t="str">
            <v>Кран шаровой диам. 25мм</v>
          </cell>
        </row>
        <row r="1290">
          <cell r="A1290" t="str">
            <v>МР=25.51*24.43=623.21</v>
          </cell>
          <cell r="B1290" t="str">
            <v>шт</v>
          </cell>
          <cell r="C1290" t="str">
            <v>Ц Ядрос-2</v>
          </cell>
          <cell r="E1290">
            <v>623.21</v>
          </cell>
          <cell r="F1290" t="str">
            <v>4</v>
          </cell>
        </row>
        <row r="1291">
          <cell r="A1291" t="str">
            <v>Кран шаровой диам. 20мм</v>
          </cell>
        </row>
        <row r="1292">
          <cell r="A1292" t="str">
            <v>МР=19.48*24.43=475.9</v>
          </cell>
          <cell r="B1292" t="str">
            <v>шт</v>
          </cell>
          <cell r="C1292" t="str">
            <v>Ц Ядрос-3</v>
          </cell>
          <cell r="E1292">
            <v>475.9</v>
          </cell>
          <cell r="F1292" t="str">
            <v>2</v>
          </cell>
        </row>
        <row r="1293">
          <cell r="A1293" t="str">
            <v>Кран шаровой диам. 25мм</v>
          </cell>
        </row>
        <row r="1294">
          <cell r="A1294" t="str">
            <v>МР=25.51*24.43=623.21</v>
          </cell>
          <cell r="B1294" t="str">
            <v>шт</v>
          </cell>
          <cell r="C1294" t="str">
            <v>Ц Ядрос-4</v>
          </cell>
          <cell r="E1294">
            <v>623.21</v>
          </cell>
          <cell r="F1294" t="str">
            <v>2</v>
          </cell>
        </row>
        <row r="1295">
          <cell r="A1295" t="str">
            <v>Кран шаровой диам. 50мм</v>
          </cell>
        </row>
        <row r="1296">
          <cell r="A1296" t="str">
            <v>МР=54.65*24.43</v>
          </cell>
          <cell r="B1296" t="str">
            <v>шт</v>
          </cell>
          <cell r="C1296" t="str">
            <v>Ц Ядрос-6</v>
          </cell>
          <cell r="E1296">
            <v>1335.1</v>
          </cell>
          <cell r="F1296" t="str">
            <v>2</v>
          </cell>
        </row>
        <row r="1297">
          <cell r="A1297" t="str">
            <v>Стоимость панелей ПКТ65.10-160-0,7</v>
          </cell>
        </row>
        <row r="1298">
          <cell r="A1298" t="str">
            <v>трехслойных стальных с утеплителем</v>
          </cell>
          <cell r="B1298" t="str">
            <v>м2</v>
          </cell>
          <cell r="C1298" t="str">
            <v>Цена з-да</v>
          </cell>
          <cell r="E1298">
            <v>1182.8800000000001</v>
          </cell>
          <cell r="F1298">
            <v>84.6</v>
          </cell>
        </row>
        <row r="1299">
          <cell r="A1299" t="str">
            <v>Стоимость приборов для ворот</v>
          </cell>
          <cell r="B1299" t="str">
            <v>кг</v>
          </cell>
          <cell r="C1299" t="str">
            <v>101-9184-1</v>
          </cell>
          <cell r="E1299">
            <v>16.260000000000002</v>
          </cell>
          <cell r="F1299">
            <v>8.9</v>
          </cell>
        </row>
        <row r="1300">
          <cell r="A1300" t="str">
            <v>Стоимость соединительных деталей</v>
          </cell>
          <cell r="B1300" t="str">
            <v>т</v>
          </cell>
          <cell r="C1300" t="str">
            <v>101-9184-2</v>
          </cell>
          <cell r="E1300">
            <v>16261.8</v>
          </cell>
          <cell r="F1300">
            <v>1.87</v>
          </cell>
        </row>
        <row r="1301">
          <cell r="A1301" t="str">
            <v>Стоимость бентонитовых гранул</v>
          </cell>
        </row>
        <row r="1302">
          <cell r="A1302" t="str">
            <v>"SALINE SEAL"</v>
          </cell>
        </row>
        <row r="1303">
          <cell r="A1303" t="str">
            <v>Цена  ООО"ПСМ-АЛЛФА" г. Москва</v>
          </cell>
        </row>
        <row r="1304">
          <cell r="A1304" t="str">
            <v>№42903 от 21.05.03 - 25 руб/кг</v>
          </cell>
          <cell r="B1304" t="str">
            <v>кг</v>
          </cell>
          <cell r="C1304" t="str">
            <v>101-ГРАНУЛ</v>
          </cell>
          <cell r="E1304">
            <v>25</v>
          </cell>
          <cell r="F1304" t="str">
            <v>16050</v>
          </cell>
        </row>
        <row r="1305">
          <cell r="A1305" t="str">
            <v>Каркасы ворот раздвижных, распашных</v>
          </cell>
        </row>
        <row r="1306">
          <cell r="A1306" t="str">
            <v>подъемных из гнутых и горечекатаных</v>
          </cell>
        </row>
        <row r="1307">
          <cell r="A1307" t="str">
            <v>профилей без механизмов открытывания</v>
          </cell>
          <cell r="B1307" t="str">
            <v>т</v>
          </cell>
          <cell r="C1307" t="str">
            <v>201-0588-1</v>
          </cell>
          <cell r="E1307">
            <v>33623.29</v>
          </cell>
          <cell r="F1307">
            <v>0.03</v>
          </cell>
        </row>
        <row r="1308">
          <cell r="A1308" t="str">
            <v>Каркасы ворот раздвижных, распашных</v>
          </cell>
        </row>
        <row r="1309">
          <cell r="A1309" t="str">
            <v>подъемных из гнутых и горечекатаных</v>
          </cell>
        </row>
        <row r="1310">
          <cell r="A1310" t="str">
            <v>профилей без механизмов открытывания</v>
          </cell>
          <cell r="B1310" t="str">
            <v>т</v>
          </cell>
          <cell r="C1310" t="str">
            <v>201-0588-2</v>
          </cell>
          <cell r="E1310">
            <v>33623.29</v>
          </cell>
          <cell r="F1310">
            <v>0.1</v>
          </cell>
        </row>
        <row r="1311">
          <cell r="A1311" t="str">
            <v>Стоимость балок из г/катанных</v>
          </cell>
        </row>
        <row r="1312">
          <cell r="A1312" t="str">
            <v>профилей составного сечения</v>
          </cell>
        </row>
        <row r="1313">
          <cell r="A1313" t="str">
            <v>из стали (ст.345-3)</v>
          </cell>
          <cell r="B1313" t="str">
            <v>т</v>
          </cell>
          <cell r="C1313" t="str">
            <v>201-0647-1</v>
          </cell>
          <cell r="E1313">
            <v>26321.02</v>
          </cell>
          <cell r="F1313">
            <v>23.49</v>
          </cell>
        </row>
        <row r="1314">
          <cell r="A1314" t="str">
            <v>Стоимость ростверков из г/кат.</v>
          </cell>
        </row>
        <row r="1315">
          <cell r="A1315" t="str">
            <v>швеллеров и тонколистовой стали</v>
          </cell>
        </row>
        <row r="1316">
          <cell r="A1316" t="str">
            <v>(ст.345-3)</v>
          </cell>
          <cell r="B1316" t="str">
            <v>т</v>
          </cell>
          <cell r="C1316" t="str">
            <v>201-0647-4</v>
          </cell>
          <cell r="E1316">
            <v>26321.02</v>
          </cell>
          <cell r="F1316">
            <v>3.1</v>
          </cell>
        </row>
        <row r="1317">
          <cell r="A1317" t="str">
            <v>Стоимость балок из горячекатанных</v>
          </cell>
        </row>
        <row r="1318">
          <cell r="A1318" t="str">
            <v>профилей</v>
          </cell>
          <cell r="B1318" t="str">
            <v>т</v>
          </cell>
          <cell r="C1318" t="str">
            <v>201-0755-1</v>
          </cell>
          <cell r="E1318">
            <v>26321.02</v>
          </cell>
          <cell r="F1318">
            <v>9.9700000000000006</v>
          </cell>
        </row>
        <row r="1319">
          <cell r="A1319" t="str">
            <v>Стоимость металлоконструкций</v>
          </cell>
        </row>
        <row r="1320">
          <cell r="A1320" t="str">
            <v>канала из горячекатанных профилей</v>
          </cell>
          <cell r="B1320" t="str">
            <v>т</v>
          </cell>
          <cell r="C1320" t="str">
            <v>201-0755-2</v>
          </cell>
          <cell r="E1320">
            <v>26321.02</v>
          </cell>
          <cell r="F1320">
            <v>12.04</v>
          </cell>
        </row>
        <row r="1321">
          <cell r="A1321" t="str">
            <v>Стоимость металлоконструкций</v>
          </cell>
        </row>
        <row r="1322">
          <cell r="A1322" t="str">
            <v>опор из горячекатанных профилей</v>
          </cell>
          <cell r="B1322" t="str">
            <v>т</v>
          </cell>
          <cell r="C1322" t="str">
            <v>201-0755-3</v>
          </cell>
          <cell r="E1322">
            <v>26321.02</v>
          </cell>
          <cell r="F1322">
            <v>2.5299999999999998</v>
          </cell>
        </row>
        <row r="1323">
          <cell r="A1323" t="str">
            <v>Стоимость металлоконструкций</v>
          </cell>
        </row>
        <row r="1324">
          <cell r="A1324" t="str">
            <v>консолей</v>
          </cell>
          <cell r="B1324" t="str">
            <v>т</v>
          </cell>
          <cell r="C1324" t="str">
            <v>201-0755-4</v>
          </cell>
          <cell r="E1324">
            <v>26321.02</v>
          </cell>
          <cell r="F1324">
            <v>1.66</v>
          </cell>
        </row>
        <row r="1325">
          <cell r="A1325" t="str">
            <v>Стоимость металлоконструкций</v>
          </cell>
        </row>
        <row r="1326">
          <cell r="A1326" t="str">
            <v>рамы сталь С255</v>
          </cell>
          <cell r="B1326" t="str">
            <v>т</v>
          </cell>
          <cell r="C1326" t="str">
            <v>201-0755-5</v>
          </cell>
          <cell r="E1326">
            <v>26321.02</v>
          </cell>
          <cell r="F1326">
            <v>0.37</v>
          </cell>
        </row>
        <row r="1327">
          <cell r="A1327" t="str">
            <v>Стоимость металлоконструкций</v>
          </cell>
        </row>
        <row r="1328">
          <cell r="A1328" t="str">
            <v>ограждения (сверх учтенного нормами</v>
          </cell>
        </row>
        <row r="1329">
          <cell r="A1329" t="str">
            <v>СНИП)</v>
          </cell>
          <cell r="B1329" t="str">
            <v>т</v>
          </cell>
          <cell r="C1329" t="str">
            <v>201-0755-6</v>
          </cell>
          <cell r="E1329">
            <v>26210.19</v>
          </cell>
          <cell r="F1329">
            <v>0.28000000000000003</v>
          </cell>
        </row>
        <row r="1330">
          <cell r="A1330" t="str">
            <v>Стоимость металлоконструкций</v>
          </cell>
        </row>
        <row r="1331">
          <cell r="A1331" t="str">
            <v>козырьков сталь С255</v>
          </cell>
          <cell r="B1331" t="str">
            <v>т</v>
          </cell>
          <cell r="C1331" t="str">
            <v>201-0755-7</v>
          </cell>
          <cell r="E1331">
            <v>26321.02</v>
          </cell>
          <cell r="F1331">
            <v>1.27</v>
          </cell>
        </row>
        <row r="1332">
          <cell r="A1332" t="str">
            <v>Стоимость металлоконструкций</v>
          </cell>
        </row>
        <row r="1333">
          <cell r="A1333" t="str">
            <v>ветроотбойных щитов</v>
          </cell>
          <cell r="B1333" t="str">
            <v>т</v>
          </cell>
          <cell r="C1333" t="str">
            <v>201-0755-8</v>
          </cell>
          <cell r="E1333">
            <v>26321.02</v>
          </cell>
          <cell r="F1333">
            <v>0.14000000000000001</v>
          </cell>
        </row>
        <row r="1334">
          <cell r="A1334" t="str">
            <v>Стоимость металлического рамного</v>
          </cell>
        </row>
        <row r="1335">
          <cell r="A1335" t="str">
            <v>фундамента ФМР-1 из стали С345</v>
          </cell>
          <cell r="B1335" t="str">
            <v>т</v>
          </cell>
          <cell r="C1335" t="str">
            <v>201-0757-1</v>
          </cell>
          <cell r="E1335">
            <v>26231.02</v>
          </cell>
          <cell r="F1335">
            <v>4.8600000000000003</v>
          </cell>
        </row>
        <row r="1336">
          <cell r="A1336" t="str">
            <v>Стоимость настила из рифленой стали</v>
          </cell>
          <cell r="B1336" t="str">
            <v>т</v>
          </cell>
          <cell r="C1336" t="str">
            <v>201-0757-2</v>
          </cell>
          <cell r="E1336">
            <v>26231.02</v>
          </cell>
          <cell r="F1336">
            <v>0.53</v>
          </cell>
        </row>
        <row r="1337">
          <cell r="A1337" t="str">
            <v>Стоимость прокатных балок</v>
          </cell>
          <cell r="B1337" t="str">
            <v>т</v>
          </cell>
          <cell r="C1337" t="str">
            <v>201-0757-3</v>
          </cell>
          <cell r="E1337">
            <v>26231.02</v>
          </cell>
          <cell r="F1337">
            <v>3.69</v>
          </cell>
        </row>
        <row r="1338">
          <cell r="A1338" t="str">
            <v>Стоимость металлич опор из стали</v>
          </cell>
        </row>
        <row r="1339">
          <cell r="A1339" t="str">
            <v>С245</v>
          </cell>
          <cell r="B1339" t="str">
            <v>т</v>
          </cell>
          <cell r="C1339" t="str">
            <v>201-0757-4</v>
          </cell>
          <cell r="E1339">
            <v>26210.19</v>
          </cell>
          <cell r="F1339">
            <v>0.03</v>
          </cell>
        </row>
        <row r="1340">
          <cell r="A1340" t="str">
            <v>Стоимость металлич приямка стали</v>
          </cell>
        </row>
        <row r="1341">
          <cell r="A1341" t="str">
            <v>С245</v>
          </cell>
          <cell r="B1341" t="str">
            <v>т</v>
          </cell>
          <cell r="C1341" t="str">
            <v>201-0757-5</v>
          </cell>
          <cell r="E1341">
            <v>26231.02</v>
          </cell>
          <cell r="F1341">
            <v>0.03</v>
          </cell>
        </row>
        <row r="1342">
          <cell r="A1342" t="str">
            <v>Стоимость рамы из уголкой стали</v>
          </cell>
          <cell r="B1342" t="str">
            <v>т</v>
          </cell>
          <cell r="C1342" t="str">
            <v>201-0764-1</v>
          </cell>
          <cell r="E1342">
            <v>26321.02</v>
          </cell>
          <cell r="F1342">
            <v>0.43</v>
          </cell>
        </row>
        <row r="1343">
          <cell r="A1343" t="str">
            <v>Стоимость сварных фундаментов из</v>
          </cell>
        </row>
        <row r="1344">
          <cell r="A1344" t="str">
            <v>двутавров с паралельными гранями</v>
          </cell>
        </row>
        <row r="1345">
          <cell r="A1345" t="str">
            <v>полок, г/к, т/лист.стали (С345-3)</v>
          </cell>
        </row>
        <row r="1346">
          <cell r="A1346" t="str">
            <v>до 0.25т</v>
          </cell>
          <cell r="B1346" t="str">
            <v>т</v>
          </cell>
          <cell r="C1346" t="str">
            <v>201-0768-1</v>
          </cell>
          <cell r="E1346">
            <v>26321.02</v>
          </cell>
          <cell r="F1346" t="str">
            <v>57</v>
          </cell>
        </row>
        <row r="1347">
          <cell r="A1347" t="str">
            <v>Стоимость сварных фундаментов из</v>
          </cell>
        </row>
        <row r="1348">
          <cell r="A1348" t="str">
            <v>двутавров с паралельными гранями</v>
          </cell>
        </row>
        <row r="1349">
          <cell r="A1349" t="str">
            <v>полок, г/к, т/лист.стали (С345-3)</v>
          </cell>
        </row>
        <row r="1350">
          <cell r="A1350" t="str">
            <v>до 0.9т</v>
          </cell>
          <cell r="B1350" t="str">
            <v>т</v>
          </cell>
          <cell r="C1350" t="str">
            <v>201-0768-2</v>
          </cell>
          <cell r="E1350">
            <v>26321.02</v>
          </cell>
          <cell r="F1350">
            <v>16.05</v>
          </cell>
        </row>
        <row r="1351">
          <cell r="A1351" t="str">
            <v>Стоимость металлоконструкций ребер</v>
          </cell>
        </row>
        <row r="1352">
          <cell r="A1352" t="str">
            <v>жесткости из листовой стали</v>
          </cell>
          <cell r="B1352" t="str">
            <v>т</v>
          </cell>
          <cell r="C1352" t="str">
            <v>201-0768-3</v>
          </cell>
          <cell r="E1352">
            <v>26321.02</v>
          </cell>
          <cell r="F1352">
            <v>0.17</v>
          </cell>
        </row>
        <row r="1353">
          <cell r="A1353" t="str">
            <v>Стоимость металлоконструкций</v>
          </cell>
        </row>
        <row r="1354">
          <cell r="A1354" t="str">
            <v>щитов из листовой стали</v>
          </cell>
          <cell r="B1354" t="str">
            <v>т</v>
          </cell>
          <cell r="C1354" t="str">
            <v>201-0768-4</v>
          </cell>
          <cell r="E1354">
            <v>26321.02</v>
          </cell>
          <cell r="F1354">
            <v>5.46</v>
          </cell>
        </row>
        <row r="1355">
          <cell r="A1355" t="str">
            <v>Стоимость настила Н-1</v>
          </cell>
          <cell r="B1355" t="str">
            <v>т</v>
          </cell>
          <cell r="C1355" t="str">
            <v>201-0769-1</v>
          </cell>
          <cell r="E1355">
            <v>26231.02</v>
          </cell>
          <cell r="F1355">
            <v>0.72</v>
          </cell>
        </row>
        <row r="1356">
          <cell r="A1356" t="str">
            <v>Стоимость металлических опор из лис</v>
          </cell>
        </row>
        <row r="1357">
          <cell r="A1357" t="str">
            <v>та</v>
          </cell>
          <cell r="B1357" t="str">
            <v>т</v>
          </cell>
          <cell r="C1357" t="str">
            <v>201-0769-2</v>
          </cell>
          <cell r="E1357">
            <v>26231.02</v>
          </cell>
          <cell r="F1357">
            <v>0.16</v>
          </cell>
        </row>
        <row r="1358">
          <cell r="A1358" t="str">
            <v>Стоимость металлических приямков</v>
          </cell>
        </row>
        <row r="1359">
          <cell r="A1359" t="str">
            <v>из стали С345</v>
          </cell>
          <cell r="B1359" t="str">
            <v>т</v>
          </cell>
          <cell r="C1359" t="str">
            <v>201-0769-3</v>
          </cell>
          <cell r="E1359">
            <v>26231.02</v>
          </cell>
          <cell r="F1359">
            <v>0.11</v>
          </cell>
        </row>
        <row r="1360">
          <cell r="A1360" t="str">
            <v>Стоимость м/к мачты Н до 45м,</v>
          </cell>
        </row>
        <row r="1361">
          <cell r="A1361" t="str">
            <v>поставляемой отдельными элементами</v>
          </cell>
        </row>
        <row r="1362">
          <cell r="A1362" t="str">
            <v>из толстолистовой стали (С255)</v>
          </cell>
          <cell r="B1362" t="str">
            <v>т</v>
          </cell>
          <cell r="C1362" t="str">
            <v>201-0770-1</v>
          </cell>
          <cell r="E1362">
            <v>26321.02</v>
          </cell>
          <cell r="F1362">
            <v>4.3899999999999997</v>
          </cell>
        </row>
        <row r="1363">
          <cell r="A1363" t="str">
            <v>Стоимость решетчатого заполнения</v>
          </cell>
        </row>
        <row r="1364">
          <cell r="A1364" t="str">
            <v>из круглых труб ст.В20</v>
          </cell>
          <cell r="B1364" t="str">
            <v>т</v>
          </cell>
          <cell r="C1364" t="str">
            <v>201-2109-1</v>
          </cell>
          <cell r="E1364">
            <v>33623.29</v>
          </cell>
          <cell r="F1364">
            <v>0.05</v>
          </cell>
        </row>
        <row r="1365">
          <cell r="A1365" t="str">
            <v>Стоимость м.к.стоек</v>
          </cell>
          <cell r="B1365" t="str">
            <v>т</v>
          </cell>
          <cell r="C1365" t="str">
            <v>201-9298-1</v>
          </cell>
          <cell r="E1365">
            <v>26321.02</v>
          </cell>
          <cell r="F1365">
            <v>7.0000000000000007E-2</v>
          </cell>
        </row>
        <row r="1366">
          <cell r="A1366" t="str">
            <v>Болты анкерные</v>
          </cell>
          <cell r="B1366" t="str">
            <v>т</v>
          </cell>
          <cell r="C1366" t="str">
            <v>204-0059-1</v>
          </cell>
          <cell r="E1366">
            <v>20001.849999999999</v>
          </cell>
          <cell r="F1366">
            <v>0.2</v>
          </cell>
        </row>
        <row r="1367">
          <cell r="A1367" t="str">
            <v>Стоимость свай из труб со</v>
          </cell>
        </row>
        <row r="1368">
          <cell r="A1368" t="str">
            <v>снятой фаской из стали бст2кп-</v>
          </cell>
        </row>
        <row r="1369">
          <cell r="A1369" t="str">
            <v>бст4кп 325х8 мм</v>
          </cell>
          <cell r="B1369" t="str">
            <v>1м</v>
          </cell>
          <cell r="C1369" t="str">
            <v>22103-0204</v>
          </cell>
          <cell r="E1369">
            <v>921.83</v>
          </cell>
          <cell r="F1369">
            <v>3846.1</v>
          </cell>
        </row>
        <row r="1370">
          <cell r="A1370" t="str">
            <v>Стоимость колонки управления</v>
          </cell>
        </row>
        <row r="1371">
          <cell r="A1371" t="str">
            <v>задвижкой диаметром 150</v>
          </cell>
          <cell r="B1371" t="str">
            <v>шт</v>
          </cell>
          <cell r="C1371" t="str">
            <v>2307-20162</v>
          </cell>
          <cell r="E1371">
            <v>175.6</v>
          </cell>
          <cell r="F1371" t="str">
            <v>1</v>
          </cell>
        </row>
        <row r="1372">
          <cell r="A1372" t="str">
            <v>Стволы пожарные ручные рс диаметром</v>
          </cell>
        </row>
        <row r="1373">
          <cell r="A1373" t="str">
            <v>70мм</v>
          </cell>
        </row>
        <row r="1374">
          <cell r="A1374" t="str">
            <v>МР=68.66*1.17=80.33</v>
          </cell>
          <cell r="B1374" t="str">
            <v>шт</v>
          </cell>
          <cell r="C1374" t="str">
            <v>300-1201-1</v>
          </cell>
          <cell r="E1374">
            <v>80.33</v>
          </cell>
          <cell r="F1374" t="str">
            <v>36</v>
          </cell>
        </row>
        <row r="1375">
          <cell r="A1375" t="str">
            <v>Компенсаторы п-образные из стальных</v>
          </cell>
        </row>
        <row r="1376">
          <cell r="A1376" t="str">
            <v>электросварных и бесшовных труб,</v>
          </cell>
        </row>
        <row r="1377">
          <cell r="A1377" t="str">
            <v>для внутренних трубопроводов</v>
          </cell>
        </row>
        <row r="1378">
          <cell r="A1378" t="str">
            <v>наружный диаметр в мм-108, толщина</v>
          </cell>
        </row>
        <row r="1379">
          <cell r="A1379" t="str">
            <v>стенки в мм-4, длина в мм-6.3</v>
          </cell>
        </row>
        <row r="1380">
          <cell r="A1380" t="str">
            <v>МР=897.34*1.17=1049.89</v>
          </cell>
          <cell r="B1380" t="str">
            <v>шт.</v>
          </cell>
          <cell r="C1380" t="str">
            <v>300-1289-1</v>
          </cell>
          <cell r="E1380">
            <v>1049.8900000000001</v>
          </cell>
          <cell r="F1380" t="str">
            <v>10</v>
          </cell>
        </row>
        <row r="1381">
          <cell r="A1381" t="str">
            <v>Головки для пожарных рукавов</v>
          </cell>
        </row>
        <row r="1382">
          <cell r="A1382" t="str">
            <v>соединительные напорные, давлением</v>
          </cell>
        </row>
        <row r="1383">
          <cell r="A1383" t="str">
            <v>1,2 мпа (12кгс/см2) цапковые,</v>
          </cell>
        </row>
        <row r="1384">
          <cell r="A1384" t="str">
            <v>диаметром в мм: гц-80</v>
          </cell>
        </row>
        <row r="1385">
          <cell r="A1385" t="str">
            <v>МР=77.21*1.17=90.34</v>
          </cell>
          <cell r="B1385" t="str">
            <v>шт</v>
          </cell>
          <cell r="C1385" t="str">
            <v>300-9811-1</v>
          </cell>
          <cell r="E1385">
            <v>90.34</v>
          </cell>
          <cell r="F1385" t="str">
            <v>36</v>
          </cell>
        </row>
        <row r="1386">
          <cell r="A1386" t="str">
            <v>Стоимость цементогрунтовой смети</v>
          </cell>
          <cell r="B1386" t="str">
            <v>м3</v>
          </cell>
          <cell r="C1386" t="str">
            <v>407-9040-2</v>
          </cell>
          <cell r="E1386">
            <v>866</v>
          </cell>
          <cell r="F1386">
            <v>670.25</v>
          </cell>
        </row>
        <row r="1387">
          <cell r="A1387" t="str">
            <v>Песок средней крупности</v>
          </cell>
        </row>
        <row r="1388">
          <cell r="A1388" t="str">
            <v>Объем: 2297*1.1=2526.7</v>
          </cell>
          <cell r="B1388" t="str">
            <v>м3</v>
          </cell>
          <cell r="C1388" t="str">
            <v>408-9020-1</v>
          </cell>
          <cell r="E1388">
            <v>1495.2</v>
          </cell>
          <cell r="F1388">
            <v>2526.6999999999998</v>
          </cell>
        </row>
        <row r="1389">
          <cell r="A1389" t="str">
            <v>Стоимость смеси из крупнозернистого</v>
          </cell>
        </row>
        <row r="1390">
          <cell r="A1390" t="str">
            <v>песка</v>
          </cell>
          <cell r="B1390" t="str">
            <v>м3</v>
          </cell>
          <cell r="C1390" t="str">
            <v>408-9020-2</v>
          </cell>
          <cell r="E1390">
            <v>1495.2</v>
          </cell>
          <cell r="F1390">
            <v>9.35</v>
          </cell>
        </row>
        <row r="1391">
          <cell r="A1391" t="str">
            <v>ООО "Пеноплэкс" г.СПб</v>
          </cell>
        </row>
        <row r="1392">
          <cell r="A1392" t="str">
            <v>Стоимость плит из "Пеноплэкса"</v>
          </cell>
          <cell r="B1392" t="str">
            <v>м3</v>
          </cell>
          <cell r="C1392" t="str">
            <v>Стройпрайс</v>
          </cell>
          <cell r="E1392">
            <v>5519.58</v>
          </cell>
          <cell r="F1392">
            <v>468.9</v>
          </cell>
        </row>
        <row r="1393">
          <cell r="A1393" t="str">
            <v>Площадки и ограждения из ст.С255</v>
          </cell>
          <cell r="B1393" t="str">
            <v>т</v>
          </cell>
          <cell r="C1393" t="str">
            <v>201-0650-20</v>
          </cell>
          <cell r="E1393">
            <v>26210.19</v>
          </cell>
          <cell r="F1393">
            <v>0.21</v>
          </cell>
        </row>
        <row r="1394">
          <cell r="A1394" t="str">
            <v>Площадки и ограждения из ст.Вст3кп</v>
          </cell>
          <cell r="B1394" t="str">
            <v>т</v>
          </cell>
          <cell r="C1394" t="str">
            <v>201-0650-21</v>
          </cell>
          <cell r="E1394">
            <v>26210.19</v>
          </cell>
          <cell r="F1394">
            <v>0.19</v>
          </cell>
        </row>
        <row r="1395">
          <cell r="A1395" t="str">
            <v>Днище резервуара рулонной</v>
          </cell>
        </row>
        <row r="1396">
          <cell r="A1396" t="str">
            <v>заготовки из ст.09Г2С-15</v>
          </cell>
          <cell r="B1396" t="str">
            <v>т</v>
          </cell>
          <cell r="C1396" t="str">
            <v>201-0779-20</v>
          </cell>
          <cell r="E1396">
            <v>26321.02</v>
          </cell>
          <cell r="F1396">
            <v>1.08</v>
          </cell>
        </row>
        <row r="1397">
          <cell r="A1397" t="str">
            <v>Стенки резервуара рулонной</v>
          </cell>
        </row>
        <row r="1398">
          <cell r="A1398" t="str">
            <v>заготовки из ст.09Г2С-12</v>
          </cell>
          <cell r="B1398" t="str">
            <v>т</v>
          </cell>
          <cell r="C1398" t="str">
            <v>201-0779-21</v>
          </cell>
          <cell r="E1398">
            <v>26321.02</v>
          </cell>
          <cell r="F1398">
            <v>4.09</v>
          </cell>
        </row>
        <row r="1399">
          <cell r="A1399" t="str">
            <v>Крыша резервуара из стали 09Г2С-15</v>
          </cell>
          <cell r="B1399" t="str">
            <v>т</v>
          </cell>
          <cell r="C1399" t="str">
            <v>201-0779-22</v>
          </cell>
          <cell r="E1399">
            <v>26321.02</v>
          </cell>
          <cell r="F1399">
            <v>0.02</v>
          </cell>
        </row>
        <row r="1400">
          <cell r="A1400" t="str">
            <v>Крыша резервуара из стали 09Г2</v>
          </cell>
          <cell r="B1400" t="str">
            <v>т</v>
          </cell>
          <cell r="C1400" t="str">
            <v>201-0779-23</v>
          </cell>
          <cell r="E1400">
            <v>26321.02</v>
          </cell>
          <cell r="F1400">
            <v>0.72</v>
          </cell>
        </row>
        <row r="1401">
          <cell r="A1401" t="str">
            <v>Крыша резервуара из стали Вст3кп</v>
          </cell>
          <cell r="B1401" t="str">
            <v>т</v>
          </cell>
          <cell r="C1401" t="str">
            <v>201-0779-24</v>
          </cell>
          <cell r="E1401">
            <v>26321.02</v>
          </cell>
          <cell r="F1401">
            <v>0.92</v>
          </cell>
        </row>
        <row r="1402">
          <cell r="A1402" t="str">
            <v>Люки-лазы овальные для резервуаров</v>
          </cell>
        </row>
        <row r="1403">
          <cell r="A1403" t="str">
            <v>6 (и световые люки ст.09Г2С)</v>
          </cell>
          <cell r="B1403" t="str">
            <v>т</v>
          </cell>
          <cell r="C1403" t="str">
            <v>201-0779-25</v>
          </cell>
          <cell r="E1403">
            <v>26321.02</v>
          </cell>
          <cell r="F1403">
            <v>0.32</v>
          </cell>
        </row>
        <row r="1404">
          <cell r="A1404" t="str">
            <v>Патрубки приемно-раздаточные,</v>
          </cell>
        </row>
        <row r="1405">
          <cell r="A1405" t="str">
            <v>монтажные, вентиляционные 6</v>
          </cell>
        </row>
        <row r="1406">
          <cell r="A1406" t="str">
            <v>(ст.09Г2С)</v>
          </cell>
          <cell r="B1406" t="str">
            <v>т</v>
          </cell>
          <cell r="C1406" t="str">
            <v>201-0779-26</v>
          </cell>
          <cell r="E1406">
            <v>26321.02</v>
          </cell>
          <cell r="F1406">
            <v>0.12</v>
          </cell>
        </row>
        <row r="1407">
          <cell r="A1407" t="str">
            <v>Каркас для наворачивания рулонов</v>
          </cell>
        </row>
        <row r="1408">
          <cell r="A1408" t="str">
            <v>стенки и днища резервуаров</v>
          </cell>
          <cell r="B1408" t="str">
            <v>т</v>
          </cell>
          <cell r="C1408" t="str">
            <v>201-0779-27</v>
          </cell>
          <cell r="E1408">
            <v>26321.02</v>
          </cell>
          <cell r="F1408">
            <v>1.21</v>
          </cell>
        </row>
        <row r="1409">
          <cell r="A1409" t="str">
            <v>Кольцевые лестницы ст.Вст3сп5</v>
          </cell>
          <cell r="B1409" t="str">
            <v>т</v>
          </cell>
          <cell r="C1409" t="str">
            <v>201-9013-20</v>
          </cell>
          <cell r="E1409">
            <v>26321.02</v>
          </cell>
          <cell r="F1409">
            <v>0.39</v>
          </cell>
        </row>
        <row r="1410">
          <cell r="A1410" t="str">
            <v>Кольцевые лестницы ст.Вст3сп2</v>
          </cell>
          <cell r="B1410" t="str">
            <v>т</v>
          </cell>
          <cell r="C1410" t="str">
            <v>201-9013-21</v>
          </cell>
          <cell r="E1410">
            <v>26321.02</v>
          </cell>
          <cell r="F1410">
            <v>0.37</v>
          </cell>
        </row>
        <row r="1411">
          <cell r="A1411" t="str">
            <v>Кронштейны на крыше для установки</v>
          </cell>
        </row>
        <row r="1412">
          <cell r="A1412" t="str">
            <v>уравнемера ст.09Г2С</v>
          </cell>
          <cell r="B1412" t="str">
            <v>т</v>
          </cell>
          <cell r="C1412" t="str">
            <v>201-9360-20</v>
          </cell>
          <cell r="E1412">
            <v>26321.02</v>
          </cell>
          <cell r="F1412">
            <v>0.15</v>
          </cell>
        </row>
        <row r="1413">
          <cell r="A1413" t="str">
            <v>Стоимость м/к деталей крепления</v>
          </cell>
          <cell r="B1413" t="str">
            <v>т</v>
          </cell>
          <cell r="C1413" t="str">
            <v>201-9360-21</v>
          </cell>
          <cell r="E1413">
            <v>26321.02</v>
          </cell>
          <cell r="F1413">
            <v>0.41</v>
          </cell>
        </row>
        <row r="1414">
          <cell r="A1414" t="str">
            <v>Сетка проволочная тканая с</v>
          </cell>
        </row>
        <row r="1415">
          <cell r="A1415" t="str">
            <v>квадратными ячейками общего</v>
          </cell>
        </row>
        <row r="1416">
          <cell r="A1416" t="str">
            <v>назначения из низкоуглеродистой</v>
          </cell>
        </row>
        <row r="1417">
          <cell r="A1417" t="str">
            <v>проволоки при тощине матов 0.0мм</v>
          </cell>
          <cell r="B1417" t="str">
            <v>м2</v>
          </cell>
          <cell r="C1417" t="str">
            <v>204-9184-20</v>
          </cell>
          <cell r="E1417">
            <v>35.19</v>
          </cell>
          <cell r="F1417">
            <v>2.8</v>
          </cell>
        </row>
        <row r="1418">
          <cell r="A1418" t="str">
            <v>Сетка проволочная тканая с</v>
          </cell>
        </row>
        <row r="1419">
          <cell r="A1419" t="str">
            <v>квадратными ячейками общего</v>
          </cell>
        </row>
        <row r="1420">
          <cell r="A1420" t="str">
            <v>назначения из низкоуглеродистой</v>
          </cell>
        </row>
        <row r="1421">
          <cell r="A1421" t="str">
            <v>проволоки при тощине матов 80мм</v>
          </cell>
          <cell r="B1421" t="str">
            <v>м2</v>
          </cell>
          <cell r="C1421" t="str">
            <v>204-9184-21</v>
          </cell>
          <cell r="E1421">
            <v>35.19</v>
          </cell>
          <cell r="F1421">
            <v>12.77</v>
          </cell>
        </row>
        <row r="1422">
          <cell r="A1422" t="str">
            <v>Стоимость металлоконструкций из</v>
          </cell>
        </row>
        <row r="1423">
          <cell r="A1423" t="str">
            <v>толстолистовой стали</v>
          </cell>
          <cell r="B1423" t="str">
            <v>т</v>
          </cell>
          <cell r="C1423" t="str">
            <v>С121-0768-5</v>
          </cell>
          <cell r="E1423">
            <v>26321.02</v>
          </cell>
          <cell r="F1423">
            <v>0.45</v>
          </cell>
        </row>
        <row r="1424">
          <cell r="A1424" t="str">
            <v>Стоимость емкости</v>
          </cell>
          <cell r="B1424" t="str">
            <v>т</v>
          </cell>
          <cell r="C1424" t="str">
            <v>С121-0768-6</v>
          </cell>
          <cell r="E1424">
            <v>26321.02</v>
          </cell>
          <cell r="F1424">
            <v>18.399999999999999</v>
          </cell>
        </row>
        <row r="1425">
          <cell r="A1425" t="str">
            <v>Стоимость прокатных балок</v>
          </cell>
        </row>
        <row r="1426">
          <cell r="A1426" t="str">
            <v>Объем: 53.27+1.96=55.23</v>
          </cell>
          <cell r="B1426" t="str">
            <v>т</v>
          </cell>
          <cell r="C1426" t="str">
            <v>С201-0757-3</v>
          </cell>
          <cell r="E1426">
            <v>26321.02</v>
          </cell>
          <cell r="F1426">
            <v>55.23</v>
          </cell>
        </row>
        <row r="1427">
          <cell r="A1427" t="str">
            <v>Стоимость металлич опор из стали</v>
          </cell>
        </row>
        <row r="1428">
          <cell r="A1428" t="str">
            <v>С245</v>
          </cell>
          <cell r="B1428" t="str">
            <v>т</v>
          </cell>
          <cell r="C1428" t="str">
            <v>С201-0757-4</v>
          </cell>
          <cell r="E1428">
            <v>26321.02</v>
          </cell>
          <cell r="F1428">
            <v>0.34</v>
          </cell>
        </row>
        <row r="1429">
          <cell r="A1429" t="str">
            <v>Стоимость металлических опор из лис</v>
          </cell>
        </row>
        <row r="1430">
          <cell r="A1430" t="str">
            <v>та</v>
          </cell>
        </row>
        <row r="1431">
          <cell r="A1431" t="str">
            <v>Объем: 34.16+0.25=34.41</v>
          </cell>
          <cell r="B1431" t="str">
            <v>т</v>
          </cell>
          <cell r="C1431" t="str">
            <v>С201-0769-2</v>
          </cell>
          <cell r="E1431">
            <v>26321.02</v>
          </cell>
          <cell r="F1431">
            <v>34.409999999999997</v>
          </cell>
        </row>
        <row r="1432">
          <cell r="A1432" t="str">
            <v>Стоимость геотекстильного материала</v>
          </cell>
        </row>
        <row r="1433">
          <cell r="A1433" t="str">
            <v>"Бентомат"</v>
          </cell>
        </row>
        <row r="1434">
          <cell r="A1434" t="str">
            <v>Цена ООО"ПСМ-АЛЬФА"г. Москва</v>
          </cell>
        </row>
        <row r="1435">
          <cell r="A1435" t="str">
            <v>№24903 от 21.05.03г -230 руб/м2</v>
          </cell>
          <cell r="B1435" t="str">
            <v>м2</v>
          </cell>
          <cell r="C1435" t="str">
            <v>101-0217-002</v>
          </cell>
          <cell r="E1435">
            <v>230</v>
          </cell>
          <cell r="F1435" t="str">
            <v>165929</v>
          </cell>
        </row>
        <row r="1436">
          <cell r="A1436" t="str">
            <v>Стоимость теплоизоляционных</v>
          </cell>
        </row>
        <row r="1437">
          <cell r="A1437" t="str">
            <v>скорлуп толщ.60мм</v>
          </cell>
        </row>
        <row r="1438">
          <cell r="A1438" t="str">
            <v>МР=231.35*1.17=270.68</v>
          </cell>
          <cell r="B1438" t="str">
            <v>1м</v>
          </cell>
          <cell r="C1438" t="str">
            <v>101-9014-004</v>
          </cell>
          <cell r="E1438">
            <v>270.68</v>
          </cell>
          <cell r="F1438" t="str">
            <v>15</v>
          </cell>
        </row>
        <row r="1439">
          <cell r="A1439" t="str">
            <v>Стоимость сетчатых панелей</v>
          </cell>
        </row>
        <row r="1440">
          <cell r="A1440" t="str">
            <v>Объем: 34.1*2.2=75.02</v>
          </cell>
          <cell r="B1440" t="str">
            <v>м2</v>
          </cell>
          <cell r="C1440" t="str">
            <v>101-9070-030</v>
          </cell>
          <cell r="E1440">
            <v>34.9</v>
          </cell>
          <cell r="F1440">
            <v>423.58</v>
          </cell>
        </row>
        <row r="1441">
          <cell r="A1441" t="str">
            <v>Сетка проволочная крученая с</v>
          </cell>
        </row>
        <row r="1442">
          <cell r="A1442" t="str">
            <v>шестиугольными ячейками ОМ20*0.5 из</v>
          </cell>
        </row>
        <row r="1443">
          <cell r="A1443" t="str">
            <v>низкоуглеродистой отожженной</v>
          </cell>
        </row>
        <row r="1444">
          <cell r="A1444" t="str">
            <v>светлой проволоки при толщине</v>
          </cell>
        </row>
        <row r="1445">
          <cell r="A1445" t="str">
            <v>матов 100мм</v>
          </cell>
        </row>
        <row r="1446">
          <cell r="A1446" t="str">
            <v>МР=13.07*1.17=15.29</v>
          </cell>
          <cell r="B1446" t="str">
            <v>м2</v>
          </cell>
          <cell r="C1446" t="str">
            <v>101-9071-031</v>
          </cell>
          <cell r="E1446">
            <v>15.29</v>
          </cell>
          <cell r="F1446" t="str">
            <v>6</v>
          </cell>
        </row>
        <row r="1447">
          <cell r="A1447" t="str">
            <v>Прибры (крюки, полочка для фонаря,</v>
          </cell>
        </row>
        <row r="1448">
          <cell r="A1448" t="str">
            <v>бумаги)</v>
          </cell>
          <cell r="B1448" t="str">
            <v>к-т</v>
          </cell>
          <cell r="C1448" t="str">
            <v>101-9664-002</v>
          </cell>
          <cell r="E1448">
            <v>5.45</v>
          </cell>
          <cell r="F1448" t="str">
            <v>1</v>
          </cell>
        </row>
        <row r="1449">
          <cell r="A1449" t="str">
            <v>Стоимость профнастила Н57-750-0,6</v>
          </cell>
          <cell r="B1449" t="str">
            <v>т</v>
          </cell>
          <cell r="C1449" t="str">
            <v>101-9910-014</v>
          </cell>
          <cell r="E1449">
            <v>22323.8</v>
          </cell>
          <cell r="F1449">
            <v>1.5</v>
          </cell>
        </row>
        <row r="1450">
          <cell r="A1450" t="str">
            <v>Стоимость профнастила Н60-845-0,8</v>
          </cell>
          <cell r="B1450" t="str">
            <v>т</v>
          </cell>
          <cell r="C1450" t="str">
            <v>101-9910-020</v>
          </cell>
          <cell r="E1450">
            <v>23380.51</v>
          </cell>
          <cell r="F1450">
            <v>0.45</v>
          </cell>
        </row>
        <row r="1451">
          <cell r="A1451" t="str">
            <v>Стоимость профнастила С10-899-0,7</v>
          </cell>
          <cell r="B1451" t="str">
            <v>т</v>
          </cell>
          <cell r="C1451" t="str">
            <v>101-9910-022</v>
          </cell>
          <cell r="E1451">
            <v>23380.51</v>
          </cell>
          <cell r="F1451">
            <v>0.02</v>
          </cell>
        </row>
        <row r="1452">
          <cell r="A1452" t="str">
            <v>Вата минеральная /ГОСТ 4640-84/</v>
          </cell>
        </row>
        <row r="1453">
          <cell r="A1453" t="str">
            <v>МР=690.05*1.17=807.36</v>
          </cell>
          <cell r="B1453" t="str">
            <v>м3</v>
          </cell>
          <cell r="C1453" t="str">
            <v>104-0002-003</v>
          </cell>
          <cell r="E1453">
            <v>807.36</v>
          </cell>
          <cell r="F1453">
            <v>2.34</v>
          </cell>
        </row>
        <row r="1454">
          <cell r="A1454" t="str">
            <v>Плиты минераловатные на</v>
          </cell>
        </row>
        <row r="1455">
          <cell r="A1455" t="str">
            <v>синтетическом связующем полужесткие</v>
          </cell>
        </row>
        <row r="1456">
          <cell r="A1456" t="str">
            <v>М150</v>
          </cell>
          <cell r="B1456" t="str">
            <v>м3</v>
          </cell>
          <cell r="C1456" t="str">
            <v>104-9131-040</v>
          </cell>
          <cell r="E1456">
            <v>1190.5899999999999</v>
          </cell>
          <cell r="F1456">
            <v>15.57</v>
          </cell>
        </row>
        <row r="1457">
          <cell r="A1457" t="str">
            <v>Стоимость м.к.стоек, подкосов</v>
          </cell>
        </row>
        <row r="1458">
          <cell r="A1458" t="str">
            <v>мачты из стали С-345-3</v>
          </cell>
          <cell r="B1458" t="str">
            <v>т</v>
          </cell>
          <cell r="C1458" t="str">
            <v>201-9006-004</v>
          </cell>
          <cell r="E1458">
            <v>26321.02</v>
          </cell>
          <cell r="F1458">
            <v>10.7</v>
          </cell>
        </row>
        <row r="1459">
          <cell r="A1459" t="str">
            <v>Панели сетчатые</v>
          </cell>
          <cell r="B1459" t="str">
            <v>м2</v>
          </cell>
          <cell r="C1459" t="str">
            <v>201-9401-001</v>
          </cell>
          <cell r="E1459">
            <v>322.37</v>
          </cell>
          <cell r="F1459">
            <v>1695.6</v>
          </cell>
        </row>
        <row r="1460">
          <cell r="A1460" t="str">
            <v>Головки для пожарных рукавов</v>
          </cell>
        </row>
        <row r="1461">
          <cell r="A1461" t="str">
            <v>соединительные напорные, давлением</v>
          </cell>
        </row>
        <row r="1462">
          <cell r="A1462" t="str">
            <v>1,2 мпа (12 кгс/см2) рукавные,</v>
          </cell>
        </row>
        <row r="1463">
          <cell r="A1463" t="str">
            <v>диаметром в мм: гр-80</v>
          </cell>
        </row>
        <row r="1464">
          <cell r="A1464" t="str">
            <v>МР=108.76*1.17=127.25</v>
          </cell>
          <cell r="B1464" t="str">
            <v>шт</v>
          </cell>
          <cell r="C1464" t="str">
            <v>300-1173-002</v>
          </cell>
          <cell r="E1464">
            <v>127.25</v>
          </cell>
          <cell r="F1464" t="str">
            <v>72</v>
          </cell>
        </row>
        <row r="1465">
          <cell r="A1465" t="str">
            <v>Вентили запорный фланцевый 15с52нж9</v>
          </cell>
        </row>
        <row r="1466">
          <cell r="A1466" t="str">
            <v>давлением 63кгс/см2/диаметром 40мм</v>
          </cell>
        </row>
        <row r="1467">
          <cell r="A1467" t="str">
            <v>МР=1988.8*1.17=2326.9</v>
          </cell>
          <cell r="B1467" t="str">
            <v>шт</v>
          </cell>
          <cell r="C1467" t="str">
            <v>300-9008-109</v>
          </cell>
          <cell r="E1467">
            <v>2326.9</v>
          </cell>
          <cell r="F1467" t="str">
            <v>5</v>
          </cell>
        </row>
        <row r="1468">
          <cell r="A1468" t="str">
            <v>Вентили запорный фланцевый 15с52нж</v>
          </cell>
        </row>
        <row r="1469">
          <cell r="A1469" t="str">
            <v>давлением 63кгс/см2/диаметром 25мм</v>
          </cell>
        </row>
        <row r="1470">
          <cell r="A1470" t="str">
            <v>МР=1485.01*1.17=1737.46</v>
          </cell>
          <cell r="B1470" t="str">
            <v>шт</v>
          </cell>
          <cell r="C1470" t="str">
            <v>300-9008-147</v>
          </cell>
          <cell r="E1470">
            <v>1737.46</v>
          </cell>
          <cell r="F1470" t="str">
            <v>2</v>
          </cell>
        </row>
        <row r="1471">
          <cell r="A1471" t="str">
            <v>Вентили проходные муфтовые 15б1бк</v>
          </cell>
        </row>
        <row r="1472">
          <cell r="A1472" t="str">
            <v>давлением 16кгс/см2/диаметром 25мм</v>
          </cell>
        </row>
        <row r="1473">
          <cell r="A1473" t="str">
            <v>МР=56.5*1.17=66.1</v>
          </cell>
          <cell r="B1473" t="str">
            <v>шт</v>
          </cell>
          <cell r="C1473" t="str">
            <v>300-9008-165</v>
          </cell>
          <cell r="E1473">
            <v>66.099999999999994</v>
          </cell>
          <cell r="F1473" t="str">
            <v>49</v>
          </cell>
        </row>
        <row r="1474">
          <cell r="A1474" t="str">
            <v>Вентили проходные муфтовые 15б1бк</v>
          </cell>
        </row>
        <row r="1475">
          <cell r="A1475" t="str">
            <v>давлением 16кгс/см2/диаметром 40мм</v>
          </cell>
        </row>
        <row r="1476">
          <cell r="A1476" t="str">
            <v>МР=219.17*1.17=256.43</v>
          </cell>
          <cell r="B1476" t="str">
            <v>шт</v>
          </cell>
          <cell r="C1476" t="str">
            <v>300-9008-195</v>
          </cell>
          <cell r="E1476">
            <v>256.43</v>
          </cell>
          <cell r="F1476" t="str">
            <v>8</v>
          </cell>
        </row>
        <row r="1477">
          <cell r="A1477" t="str">
            <v>Бачек</v>
          </cell>
        </row>
        <row r="1478">
          <cell r="A1478" t="str">
            <v>МР=307.73*1.17=360.04</v>
          </cell>
          <cell r="B1478" t="str">
            <v>шт</v>
          </cell>
          <cell r="C1478" t="str">
            <v>300-9018-005</v>
          </cell>
          <cell r="E1478">
            <v>360.04</v>
          </cell>
          <cell r="F1478" t="str">
            <v>1</v>
          </cell>
        </row>
        <row r="1479">
          <cell r="A1479" t="str">
            <v>Задвижки клиновые фланцевые зкл2-16,</v>
          </cell>
        </row>
        <row r="1480">
          <cell r="A1480" t="str">
            <v>давлением 16 кгс/см2, диаметром 50</v>
          </cell>
        </row>
        <row r="1481">
          <cell r="A1481" t="str">
            <v>мм (30с41нж)</v>
          </cell>
        </row>
        <row r="1482">
          <cell r="A1482" t="str">
            <v>МР=1178.68*1.17=1379.06</v>
          </cell>
          <cell r="B1482" t="str">
            <v>шт</v>
          </cell>
          <cell r="C1482" t="str">
            <v>300-9124-068</v>
          </cell>
          <cell r="E1482">
            <v>1379.06</v>
          </cell>
          <cell r="F1482" t="str">
            <v>4</v>
          </cell>
        </row>
        <row r="1483">
          <cell r="A1483" t="str">
            <v>Задвижки клиновые фланцевые зкл2-16,</v>
          </cell>
        </row>
        <row r="1484">
          <cell r="A1484" t="str">
            <v>давлением 16 кгс/см2, диам. 50мм</v>
          </cell>
        </row>
        <row r="1485">
          <cell r="A1485" t="str">
            <v>МР=1178.68*1.17</v>
          </cell>
          <cell r="B1485" t="str">
            <v>шт</v>
          </cell>
          <cell r="C1485" t="str">
            <v>300-9124-068</v>
          </cell>
          <cell r="E1485">
            <v>1379</v>
          </cell>
          <cell r="F1485" t="str">
            <v>5</v>
          </cell>
        </row>
        <row r="1486">
          <cell r="A1486" t="str">
            <v>Задвижки клиновые фланцевые зкл2-16,</v>
          </cell>
        </row>
        <row r="1487">
          <cell r="A1487" t="str">
            <v>давлением 16 кгс/см2, диаметром 80</v>
          </cell>
        </row>
        <row r="1488">
          <cell r="A1488" t="str">
            <v>мм (30с41нж)</v>
          </cell>
        </row>
        <row r="1489">
          <cell r="A1489" t="str">
            <v>МР=1681.87*1.17=1967.79</v>
          </cell>
          <cell r="B1489" t="str">
            <v>шт</v>
          </cell>
          <cell r="C1489" t="str">
            <v>300-9124-069</v>
          </cell>
          <cell r="E1489">
            <v>1967.79</v>
          </cell>
          <cell r="F1489" t="str">
            <v>74</v>
          </cell>
        </row>
        <row r="1490">
          <cell r="A1490" t="str">
            <v>Задвижки клиновые фланцевые зкл2-16,</v>
          </cell>
        </row>
        <row r="1491">
          <cell r="A1491" t="str">
            <v>давлением 16 кгс/см2, диаметром 100</v>
          </cell>
        </row>
        <row r="1492">
          <cell r="A1492" t="str">
            <v>мм (30с41нж)</v>
          </cell>
        </row>
        <row r="1493">
          <cell r="A1493" t="str">
            <v>МР=2082.38*1.17=2436.38</v>
          </cell>
          <cell r="B1493" t="str">
            <v>шт</v>
          </cell>
          <cell r="C1493" t="str">
            <v>300-9124-070</v>
          </cell>
          <cell r="E1493">
            <v>2436.38</v>
          </cell>
          <cell r="F1493" t="str">
            <v>2</v>
          </cell>
        </row>
        <row r="1494">
          <cell r="A1494" t="str">
            <v>Задвижки клиновые фланцевые зкл2-16,</v>
          </cell>
        </row>
        <row r="1495">
          <cell r="A1495" t="str">
            <v>давлением 16 кгс/см2, диам. 100мм</v>
          </cell>
        </row>
        <row r="1496">
          <cell r="A1496" t="str">
            <v>МР=2082.38*1.17=2436.38</v>
          </cell>
          <cell r="B1496" t="str">
            <v>шт</v>
          </cell>
          <cell r="C1496" t="str">
            <v>300-9124-070</v>
          </cell>
          <cell r="E1496">
            <v>2436.38</v>
          </cell>
          <cell r="F1496" t="str">
            <v>1</v>
          </cell>
        </row>
        <row r="1497">
          <cell r="A1497" t="str">
            <v>Задвижки клиновые фланцевые зкл2-16,</v>
          </cell>
        </row>
        <row r="1498">
          <cell r="A1498" t="str">
            <v>давлением 16 кгс/см2, диаметром 150</v>
          </cell>
        </row>
        <row r="1499">
          <cell r="A1499" t="str">
            <v>мм (30с41нж)</v>
          </cell>
        </row>
        <row r="1500">
          <cell r="A1500" t="str">
            <v>МР=4829.08*1.17=5650.02</v>
          </cell>
          <cell r="B1500" t="str">
            <v>шт</v>
          </cell>
          <cell r="C1500" t="str">
            <v>300-9124-071</v>
          </cell>
          <cell r="E1500">
            <v>5650.02</v>
          </cell>
          <cell r="F1500" t="str">
            <v>7</v>
          </cell>
        </row>
        <row r="1501">
          <cell r="A1501" t="str">
            <v>Клапан регулирующий 15с94бк4</v>
          </cell>
        </row>
        <row r="1502">
          <cell r="A1502" t="str">
            <v>диам.25мм</v>
          </cell>
        </row>
        <row r="1503">
          <cell r="A1503" t="str">
            <v>МР=99*1.17=115.83</v>
          </cell>
          <cell r="B1503" t="str">
            <v>компл</v>
          </cell>
          <cell r="C1503" t="str">
            <v>300-9170-042</v>
          </cell>
          <cell r="E1503">
            <v>118.99</v>
          </cell>
          <cell r="F1503" t="str">
            <v>1</v>
          </cell>
        </row>
        <row r="1504">
          <cell r="A1504" t="str">
            <v>Клапан регулирующий 15с94бк4</v>
          </cell>
        </row>
        <row r="1505">
          <cell r="A1505" t="str">
            <v>диам.32мм</v>
          </cell>
        </row>
        <row r="1506">
          <cell r="A1506" t="str">
            <v>МР=156*1.17=182.52</v>
          </cell>
          <cell r="B1506" t="str">
            <v>компл</v>
          </cell>
          <cell r="C1506" t="str">
            <v>300-9170-043</v>
          </cell>
          <cell r="E1506">
            <v>182.52</v>
          </cell>
          <cell r="F1506" t="str">
            <v>1</v>
          </cell>
        </row>
        <row r="1507">
          <cell r="A1507" t="str">
            <v>Термометры прямые в оправе</v>
          </cell>
        </row>
        <row r="1508">
          <cell r="A1508" t="str">
            <v>МР=265.55*1.17=310.69</v>
          </cell>
          <cell r="B1508" t="str">
            <v>шт</v>
          </cell>
          <cell r="C1508" t="str">
            <v>300-9340-016</v>
          </cell>
          <cell r="E1508">
            <v>310.69</v>
          </cell>
          <cell r="F1508" t="str">
            <v>15</v>
          </cell>
        </row>
        <row r="1509">
          <cell r="A1509" t="str">
            <v>Унитаз типа ТП-ПВ и ТП-КВ</v>
          </cell>
        </row>
        <row r="1510">
          <cell r="A1510" t="str">
            <v>(без бачка)</v>
          </cell>
        </row>
        <row r="1511">
          <cell r="A1511" t="str">
            <v>МР=463.3*1.17=542.06</v>
          </cell>
          <cell r="B1511" t="str">
            <v>шт</v>
          </cell>
          <cell r="C1511" t="str">
            <v>300-9400-022</v>
          </cell>
          <cell r="E1511">
            <v>542.05999999999995</v>
          </cell>
          <cell r="F1511" t="str">
            <v>1</v>
          </cell>
        </row>
        <row r="1512">
          <cell r="A1512" t="str">
            <v>Умывальник прямоугольный</v>
          </cell>
        </row>
        <row r="1513">
          <cell r="A1513" t="str">
            <v>МР=266.8*1.17=312.16</v>
          </cell>
          <cell r="B1513" t="str">
            <v>шт</v>
          </cell>
          <cell r="C1513" t="str">
            <v>300-9400-035</v>
          </cell>
          <cell r="E1513">
            <v>312.16000000000003</v>
          </cell>
          <cell r="F1513" t="str">
            <v>1</v>
          </cell>
        </row>
        <row r="1514">
          <cell r="A1514" t="str">
            <v>Затворы поворотные дисковые с ручным</v>
          </cell>
        </row>
        <row r="1515">
          <cell r="A1515" t="str">
            <v>управлением DN65 РУ-1.0МПа</v>
          </cell>
        </row>
        <row r="1516">
          <cell r="A1516" t="str">
            <v>МР=1332.8*1.17=1559.38</v>
          </cell>
          <cell r="B1516" t="str">
            <v>шт</v>
          </cell>
          <cell r="C1516" t="str">
            <v>300-9410-013</v>
          </cell>
          <cell r="E1516">
            <v>1559.38</v>
          </cell>
          <cell r="F1516" t="str">
            <v>25</v>
          </cell>
        </row>
        <row r="1517">
          <cell r="A1517" t="str">
            <v>Затворы поворотные дисковые с ручным</v>
          </cell>
        </row>
        <row r="1518">
          <cell r="A1518" t="str">
            <v>управлением DN100 РУ-1.0МПа</v>
          </cell>
        </row>
        <row r="1519">
          <cell r="A1519" t="str">
            <v>МР=2915*1.17=3410.55</v>
          </cell>
          <cell r="B1519" t="str">
            <v>шт</v>
          </cell>
          <cell r="C1519" t="str">
            <v>300-9410-052</v>
          </cell>
          <cell r="E1519">
            <v>3410.55</v>
          </cell>
          <cell r="F1519" t="str">
            <v>4</v>
          </cell>
        </row>
        <row r="1520">
          <cell r="A1520" t="str">
            <v>Плиты бетонные и тротуарные серые</v>
          </cell>
        </row>
        <row r="1521">
          <cell r="A1521" t="str">
            <v>толщиной 40мм</v>
          </cell>
          <cell r="B1521" t="str">
            <v>м2</v>
          </cell>
          <cell r="C1521" t="str">
            <v>403-9090-500</v>
          </cell>
          <cell r="E1521">
            <v>331.75</v>
          </cell>
          <cell r="F1521" t="str">
            <v>62</v>
          </cell>
        </row>
        <row r="1522">
          <cell r="A1522" t="str">
            <v>Стоимость глинопорошка</v>
          </cell>
        </row>
        <row r="1523">
          <cell r="A1523" t="str">
            <v>Материалы=1148.05 руб</v>
          </cell>
          <cell r="B1523" t="str">
            <v>т</v>
          </cell>
          <cell r="C1523" t="str">
            <v>407-0002-001</v>
          </cell>
          <cell r="E1523">
            <v>1148.05</v>
          </cell>
          <cell r="F1523">
            <v>22.4</v>
          </cell>
        </row>
        <row r="1524">
          <cell r="A1524" t="str">
            <v>Плиты тротуаров</v>
          </cell>
          <cell r="B1524" t="str">
            <v>м3</v>
          </cell>
          <cell r="C1524" t="str">
            <v>440-9009-010</v>
          </cell>
          <cell r="E1524">
            <v>331.75</v>
          </cell>
          <cell r="F1524">
            <v>3.5</v>
          </cell>
        </row>
        <row r="1525">
          <cell r="A1525" t="str">
            <v>Плиты покрытий,перекрытий и днищь</v>
          </cell>
        </row>
        <row r="1526">
          <cell r="A1526" t="str">
            <v>круглые,из БМ-150</v>
          </cell>
          <cell r="B1526" t="str">
            <v>м3</v>
          </cell>
          <cell r="C1526" t="str">
            <v>440-9149-001</v>
          </cell>
          <cell r="E1526">
            <v>7315.8</v>
          </cell>
          <cell r="F1526">
            <v>0.52</v>
          </cell>
        </row>
        <row r="1527">
          <cell r="A1527" t="str">
            <v>Стоимость тротуарных плит 6К7</v>
          </cell>
        </row>
        <row r="1528">
          <cell r="A1528" t="str">
            <v>размером 500*500*70 мм из бетонаВ25</v>
          </cell>
          <cell r="B1528" t="str">
            <v>м2</v>
          </cell>
          <cell r="C1528" t="str">
            <v>446-6010-001</v>
          </cell>
          <cell r="E1528">
            <v>331.75</v>
          </cell>
          <cell r="F1528" t="str">
            <v>165</v>
          </cell>
        </row>
        <row r="1529">
          <cell r="A1529" t="str">
            <v>Стоимость плит  ПДН-AV р 2Х6Х014</v>
          </cell>
        </row>
        <row r="1530">
          <cell r="A1530" t="str">
            <v>весом 4.2т</v>
          </cell>
          <cell r="B1530" t="str">
            <v>м3</v>
          </cell>
          <cell r="C1530" t="str">
            <v>446-6010-521</v>
          </cell>
          <cell r="E1530">
            <v>5695.31</v>
          </cell>
          <cell r="F1530">
            <v>430.3</v>
          </cell>
        </row>
        <row r="1531">
          <cell r="A1531" t="str">
            <v>Пенополистирольные плиты</v>
          </cell>
          <cell r="B1531" t="str">
            <v>м3</v>
          </cell>
          <cell r="C1531" t="str">
            <v>104-0103-0002</v>
          </cell>
          <cell r="E1531">
            <v>868.58</v>
          </cell>
          <cell r="F1531" t="str">
            <v>9</v>
          </cell>
        </row>
        <row r="1532">
          <cell r="A1532" t="str">
            <v>Незамерзающий выпуск для воды</v>
          </cell>
        </row>
        <row r="1533">
          <cell r="A1533" t="str">
            <v>диаметром 50</v>
          </cell>
        </row>
        <row r="1534">
          <cell r="A1534" t="str">
            <v>МР=1178.68*1.17=1379.06</v>
          </cell>
          <cell r="B1534" t="str">
            <v>шт</v>
          </cell>
          <cell r="C1534" t="str">
            <v>300-9124-068а</v>
          </cell>
          <cell r="E1534">
            <v>1379.06</v>
          </cell>
          <cell r="F1534" t="str">
            <v>5</v>
          </cell>
        </row>
        <row r="1535">
          <cell r="A1535" t="str">
            <v>Электронасос бытовой БВ 0,12-40</v>
          </cell>
        </row>
        <row r="1536">
          <cell r="A1536" t="str">
            <v>"Ручеек"</v>
          </cell>
          <cell r="B1536" t="str">
            <v>шт</v>
          </cell>
          <cell r="C1536" t="str">
            <v>Цена Ливгидр.</v>
          </cell>
          <cell r="E1536">
            <v>471.48</v>
          </cell>
          <cell r="F1536" t="str">
            <v>1</v>
          </cell>
        </row>
        <row r="1537">
          <cell r="A1537" t="str">
            <v>Итого материалы</v>
          </cell>
          <cell r="B1537" t="str">
            <v>руб</v>
          </cell>
          <cell r="C1537" t="str">
            <v>ItMat-P3</v>
          </cell>
          <cell r="E1537">
            <v>183577169.53</v>
          </cell>
        </row>
        <row r="1538">
          <cell r="A1538" t="str">
            <v>Фильтр магниевый фланцевый</v>
          </cell>
        </row>
        <row r="1539">
          <cell r="A1539" t="str">
            <v>ММ20</v>
          </cell>
        </row>
        <row r="1540">
          <cell r="A1540" t="str">
            <v>МР=16.44*1.06*27.38</v>
          </cell>
          <cell r="B1540" t="str">
            <v>шт</v>
          </cell>
          <cell r="C1540" t="str">
            <v>1704д12</v>
          </cell>
          <cell r="E1540">
            <v>450.13</v>
          </cell>
          <cell r="F1540" t="str">
            <v>1</v>
          </cell>
        </row>
        <row r="1541">
          <cell r="A1541" t="str">
            <v>Огнетушитель ОП-10(3)</v>
          </cell>
        </row>
        <row r="1542">
          <cell r="A1542" t="str">
            <v>МР: 13.4*1.146*27.32=419.53</v>
          </cell>
          <cell r="B1542" t="str">
            <v>шт</v>
          </cell>
          <cell r="C1542" t="str">
            <v>2402д11</v>
          </cell>
          <cell r="E1542">
            <v>419.53</v>
          </cell>
          <cell r="F1542" t="str">
            <v>4</v>
          </cell>
        </row>
        <row r="1543">
          <cell r="A1543" t="str">
            <v>Огнетушитель ОУ-50</v>
          </cell>
        </row>
        <row r="1544">
          <cell r="A1544" t="str">
            <v>Объем: 200*1.146*27.32=6261.7</v>
          </cell>
          <cell r="B1544" t="str">
            <v>шт</v>
          </cell>
          <cell r="C1544" t="str">
            <v>2402д12</v>
          </cell>
          <cell r="E1544">
            <v>6261.7</v>
          </cell>
          <cell r="F1544" t="str">
            <v>1</v>
          </cell>
        </row>
        <row r="1545">
          <cell r="A1545" t="str">
            <v>Компактная блочная установка водо-</v>
          </cell>
        </row>
        <row r="1546">
          <cell r="A1546" t="str">
            <v>снабженич и мойки автомобилей</v>
          </cell>
        </row>
        <row r="1547">
          <cell r="A1547" t="str">
            <v>"Автосток"</v>
          </cell>
        </row>
        <row r="1548">
          <cell r="A1548" t="str">
            <v>МР=4150*1.085*27.38=123.285.3</v>
          </cell>
          <cell r="B1548" t="str">
            <v>шт</v>
          </cell>
          <cell r="C1548" t="str">
            <v>Ц Водопр</v>
          </cell>
          <cell r="E1548">
            <v>123385.3</v>
          </cell>
          <cell r="F1548" t="str">
            <v>1</v>
          </cell>
        </row>
        <row r="1549">
          <cell r="A1549" t="str">
            <v>Насос Гном (резервный)</v>
          </cell>
        </row>
        <row r="1550">
          <cell r="A1550" t="str">
            <v>МР=73*1.085*27.38</v>
          </cell>
          <cell r="B1550" t="str">
            <v>шт</v>
          </cell>
          <cell r="C1550" t="str">
            <v>2301-доп5</v>
          </cell>
          <cell r="E1550">
            <v>2168.6</v>
          </cell>
          <cell r="F1550" t="str">
            <v>1</v>
          </cell>
        </row>
        <row r="1551">
          <cell r="A1551" t="str">
            <v>Итого оборудование</v>
          </cell>
          <cell r="B1551" t="str">
            <v>руб</v>
          </cell>
          <cell r="C1551" t="str">
            <v>ItOb-P3</v>
          </cell>
          <cell r="E1551">
            <v>133943.85</v>
          </cell>
        </row>
        <row r="1552">
          <cell r="A1552" t="str">
            <v>Итого по смете</v>
          </cell>
          <cell r="B1552" t="str">
            <v>руб</v>
          </cell>
          <cell r="C1552" t="str">
            <v>ITG0-P3</v>
          </cell>
          <cell r="E1552">
            <v>275702911.04000002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Данные для расчёта сметы"/>
      <sheetName val="топо"/>
      <sheetName val="топография"/>
      <sheetName val="свод 3"/>
      <sheetName val="СметаСводная"/>
      <sheetName val="свод 2"/>
      <sheetName val="См 1 наруж.водопровод"/>
      <sheetName val="Кл-р SysTel"/>
      <sheetName val="СПРПФ"/>
      <sheetName val="sapactivexlhiddensheet"/>
      <sheetName val="ПДР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Таас-Юрях"/>
      <sheetName val="Етыпур-"/>
      <sheetName val="ЗапТарк"/>
      <sheetName val="Приобка"/>
      <sheetName val="Тобольск"/>
      <sheetName val="ВЖК"/>
      <sheetName val="КП Мак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лгоритм"/>
      <sheetName val="Исх.Данные"/>
      <sheetName val="Расчет"/>
      <sheetName val="Каналы"/>
      <sheetName val="Базовые расценки"/>
      <sheetName val="Звено"/>
      <sheetName val="Коэффициент"/>
      <sheetName val="командир  "/>
      <sheetName val="Образец"/>
    </sheetNames>
    <sheetDataSet>
      <sheetData sheetId="0"/>
      <sheetData sheetId="1">
        <row r="6">
          <cell r="B6">
            <v>42</v>
          </cell>
        </row>
        <row r="7">
          <cell r="B7">
            <v>21</v>
          </cell>
          <cell r="C7">
            <v>9</v>
          </cell>
          <cell r="D7">
            <v>84</v>
          </cell>
        </row>
        <row r="8">
          <cell r="I8">
            <v>40</v>
          </cell>
        </row>
        <row r="9">
          <cell r="I9">
            <v>1</v>
          </cell>
        </row>
        <row r="11">
          <cell r="G11">
            <v>63</v>
          </cell>
        </row>
        <row r="12">
          <cell r="J12">
            <v>175</v>
          </cell>
        </row>
        <row r="14">
          <cell r="M14">
            <v>167</v>
          </cell>
          <cell r="N14">
            <v>103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Общ"/>
      <sheetName val="расчет фас частей"/>
      <sheetName val="Материалы"/>
      <sheetName val="W28"/>
      <sheetName val="320-330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Справочник"/>
      <sheetName val="РС"/>
      <sheetName val="B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 t="str">
            <v/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 t="str">
            <v/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 t="str">
            <v/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 t="str">
            <v/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</row>
        <row r="4">
          <cell r="A4" t="str">
            <v>Инженер-проектировщик (ДП)</v>
          </cell>
        </row>
        <row r="5">
          <cell r="A5" t="str">
            <v>Менеджер проекта (ДУП)</v>
          </cell>
        </row>
        <row r="6">
          <cell r="A6" t="str">
            <v>Инженер (СО)</v>
          </cell>
        </row>
        <row r="7">
          <cell r="A7" t="str">
            <v>Руководитель группы (СО)</v>
          </cell>
        </row>
        <row r="8">
          <cell r="A8" t="str">
            <v>Оператор копировальных и множительных машин</v>
          </cell>
        </row>
        <row r="9">
          <cell r="A9" t="str">
            <v>Инженер-нормоконтролер (ДП)</v>
          </cell>
        </row>
        <row r="10">
          <cell r="A10" t="str">
            <v>Ведущий инженер (ДП)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187"/>
      <sheetName val="w5600224 (319-340)"/>
      <sheetName val="w182(340-369)"/>
      <sheetName val="w176(369-384)"/>
      <sheetName val="ф 10(319-340) "/>
      <sheetName val="ф 10 (340-369"/>
      <sheetName val="форма 10 (369-384)"/>
      <sheetName val="ОПС"/>
      <sheetName val="по объекту"/>
    </sheetNames>
    <sheetDataSet>
      <sheetData sheetId="0"/>
      <sheetData sheetId="1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E1" t="str">
            <v>CODORG</v>
          </cell>
          <cell r="F1" t="str">
            <v>OFF0</v>
          </cell>
        </row>
        <row r="2">
          <cell r="B2" t="str">
            <v>Затраты труда. Ср.разряд 1,0</v>
          </cell>
          <cell r="C2" t="str">
            <v>чел-ч</v>
          </cell>
          <cell r="E2" t="str">
            <v>1</v>
          </cell>
          <cell r="F2">
            <v>4469.9799999999996</v>
          </cell>
        </row>
        <row r="3">
          <cell r="B3" t="str">
            <v>Затраты труда. Ср.разряд 1,5</v>
          </cell>
          <cell r="C3" t="str">
            <v>чел-ч</v>
          </cell>
          <cell r="E3" t="str">
            <v>1</v>
          </cell>
          <cell r="F3">
            <v>1330.16</v>
          </cell>
        </row>
        <row r="4">
          <cell r="B4" t="str">
            <v>Затраты труда. Ср.разряд 1,7</v>
          </cell>
          <cell r="C4" t="str">
            <v>чел-ч</v>
          </cell>
          <cell r="E4" t="str">
            <v>1</v>
          </cell>
          <cell r="F4">
            <v>17152.599999999999</v>
          </cell>
        </row>
        <row r="5">
          <cell r="B5" t="str">
            <v>Затраты труда. Ср.разряд 1,8</v>
          </cell>
          <cell r="C5" t="str">
            <v>чел-ч</v>
          </cell>
          <cell r="E5" t="str">
            <v>1</v>
          </cell>
          <cell r="F5">
            <v>9100.1200000000008</v>
          </cell>
        </row>
        <row r="6">
          <cell r="B6" t="str">
            <v>Затраты труда. Ср.разряд 1,9</v>
          </cell>
          <cell r="C6" t="str">
            <v>чел-ч</v>
          </cell>
          <cell r="E6" t="str">
            <v>1</v>
          </cell>
          <cell r="F6">
            <v>5314.38</v>
          </cell>
        </row>
        <row r="7">
          <cell r="B7" t="str">
            <v>Затраты труда. Ср.разряд 2,0</v>
          </cell>
          <cell r="C7" t="str">
            <v>чел-ч</v>
          </cell>
          <cell r="E7" t="str">
            <v>1</v>
          </cell>
          <cell r="F7">
            <v>35200.400000000001</v>
          </cell>
        </row>
        <row r="8">
          <cell r="B8" t="str">
            <v>Затраты труда. Ср.разряд 2,1</v>
          </cell>
          <cell r="C8" t="str">
            <v>чел-ч</v>
          </cell>
          <cell r="E8" t="str">
            <v>1</v>
          </cell>
          <cell r="F8">
            <v>5679.56</v>
          </cell>
        </row>
        <row r="9">
          <cell r="B9" t="str">
            <v>Затраты труда. Ср.разряд 2,2</v>
          </cell>
          <cell r="C9" t="str">
            <v>чел-ч</v>
          </cell>
          <cell r="E9" t="str">
            <v>1</v>
          </cell>
          <cell r="F9">
            <v>1438.12</v>
          </cell>
        </row>
        <row r="10">
          <cell r="B10" t="str">
            <v>Затраты труда. Ср.разряд 2,3</v>
          </cell>
          <cell r="C10" t="str">
            <v>чел-ч</v>
          </cell>
          <cell r="E10" t="str">
            <v>1</v>
          </cell>
          <cell r="F10">
            <v>43056.1</v>
          </cell>
        </row>
        <row r="11">
          <cell r="B11" t="str">
            <v>Затраты труда. Ср.разряд 2,5</v>
          </cell>
          <cell r="C11" t="str">
            <v>чел-ч</v>
          </cell>
          <cell r="E11" t="str">
            <v>1</v>
          </cell>
          <cell r="F11">
            <v>3443.06</v>
          </cell>
        </row>
        <row r="12">
          <cell r="B12" t="str">
            <v>Затраты труда. Ср.разряд 2,6</v>
          </cell>
          <cell r="C12" t="str">
            <v>чел-ч</v>
          </cell>
          <cell r="E12" t="str">
            <v>1</v>
          </cell>
          <cell r="F12">
            <v>225.524</v>
          </cell>
        </row>
        <row r="13">
          <cell r="B13" t="str">
            <v>Затраты труда. Ср.разряд 2,7</v>
          </cell>
          <cell r="C13" t="str">
            <v>чел-ч</v>
          </cell>
          <cell r="E13" t="str">
            <v>1</v>
          </cell>
          <cell r="F13">
            <v>10150.9</v>
          </cell>
        </row>
        <row r="14">
          <cell r="B14" t="str">
            <v>Затраты труда. Ср.разряд 2,8</v>
          </cell>
          <cell r="C14" t="str">
            <v>чел-ч</v>
          </cell>
          <cell r="E14" t="str">
            <v>1</v>
          </cell>
          <cell r="F14">
            <v>98472.9</v>
          </cell>
        </row>
        <row r="15">
          <cell r="B15" t="str">
            <v>Затраты труда. Ср.разряд 2,9</v>
          </cell>
          <cell r="C15" t="str">
            <v>чел-ч</v>
          </cell>
          <cell r="E15" t="str">
            <v>1</v>
          </cell>
          <cell r="F15">
            <v>822.57600000000002</v>
          </cell>
        </row>
        <row r="16">
          <cell r="B16" t="str">
            <v>Затраты труда. Ср.разряд 3,0</v>
          </cell>
          <cell r="C16" t="str">
            <v>чел-ч</v>
          </cell>
          <cell r="E16" t="str">
            <v>1</v>
          </cell>
          <cell r="F16">
            <v>33471.300000000003</v>
          </cell>
        </row>
        <row r="17">
          <cell r="B17" t="str">
            <v>Затраты труда. Ср.разряд 3,1</v>
          </cell>
          <cell r="C17" t="str">
            <v>чел-ч</v>
          </cell>
          <cell r="E17" t="str">
            <v>1</v>
          </cell>
          <cell r="F17">
            <v>964.05</v>
          </cell>
        </row>
        <row r="18">
          <cell r="B18" t="str">
            <v>Затраты труда. Ср.разряд 3,2</v>
          </cell>
          <cell r="C18" t="str">
            <v>чел-ч</v>
          </cell>
          <cell r="E18" t="str">
            <v>1</v>
          </cell>
          <cell r="F18">
            <v>347.50599999999997</v>
          </cell>
        </row>
        <row r="19">
          <cell r="B19" t="str">
            <v>Затраты труда. Ср.разряд 3,3</v>
          </cell>
          <cell r="C19" t="str">
            <v>чел-ч</v>
          </cell>
          <cell r="E19" t="str">
            <v>1</v>
          </cell>
          <cell r="F19">
            <v>2758.68</v>
          </cell>
        </row>
        <row r="20">
          <cell r="B20" t="str">
            <v>Затраты труда. Ср.разряд 3,4</v>
          </cell>
          <cell r="C20" t="str">
            <v>чел-ч</v>
          </cell>
          <cell r="E20" t="str">
            <v>1</v>
          </cell>
          <cell r="F20">
            <v>5234.6400000000003</v>
          </cell>
        </row>
        <row r="21">
          <cell r="B21" t="str">
            <v>Затраты труда. Ср.разряд 3,5</v>
          </cell>
          <cell r="C21" t="str">
            <v>чел-ч</v>
          </cell>
          <cell r="E21" t="str">
            <v>1</v>
          </cell>
          <cell r="F21">
            <v>5923.72</v>
          </cell>
        </row>
        <row r="22">
          <cell r="B22" t="str">
            <v>Затраты труда. Ср.разряд 3,6</v>
          </cell>
          <cell r="C22" t="str">
            <v>чел-ч</v>
          </cell>
          <cell r="E22" t="str">
            <v>1</v>
          </cell>
          <cell r="F22">
            <v>1638.37</v>
          </cell>
        </row>
        <row r="23">
          <cell r="B23" t="str">
            <v>Затраты труда. Ср.разряд 3,7</v>
          </cell>
          <cell r="C23" t="str">
            <v>чел-ч</v>
          </cell>
          <cell r="E23" t="str">
            <v>1</v>
          </cell>
          <cell r="F23">
            <v>3085.82</v>
          </cell>
        </row>
        <row r="24">
          <cell r="B24" t="str">
            <v>Затраты труда. Ср.разряд 3,8</v>
          </cell>
          <cell r="C24" t="str">
            <v>чел-ч</v>
          </cell>
          <cell r="E24" t="str">
            <v>1</v>
          </cell>
          <cell r="F24">
            <v>299723</v>
          </cell>
        </row>
        <row r="25">
          <cell r="B25" t="str">
            <v>Затраты труда. Ср.разряд 3,9</v>
          </cell>
          <cell r="C25" t="str">
            <v>чел-ч</v>
          </cell>
          <cell r="E25" t="str">
            <v>1</v>
          </cell>
          <cell r="F25">
            <v>4469.6899999999996</v>
          </cell>
        </row>
        <row r="26">
          <cell r="B26" t="str">
            <v>Затраты труда. Ср.разряд 4,0</v>
          </cell>
          <cell r="C26" t="str">
            <v>чел-ч</v>
          </cell>
          <cell r="E26" t="str">
            <v>1</v>
          </cell>
          <cell r="F26">
            <v>15723.9</v>
          </cell>
        </row>
        <row r="27">
          <cell r="B27" t="str">
            <v>Затраты труда. Ср.разряд 4,1</v>
          </cell>
          <cell r="C27" t="str">
            <v>чел-ч</v>
          </cell>
          <cell r="E27" t="str">
            <v>1</v>
          </cell>
          <cell r="F27">
            <v>4191.62</v>
          </cell>
        </row>
        <row r="28">
          <cell r="B28" t="str">
            <v>Затраты труда. Ср.разряд 4,2</v>
          </cell>
          <cell r="C28" t="str">
            <v>чел-ч</v>
          </cell>
          <cell r="E28" t="str">
            <v>1</v>
          </cell>
          <cell r="F28">
            <v>1837.57</v>
          </cell>
        </row>
        <row r="29">
          <cell r="B29" t="str">
            <v>Затраты труда. Ср.разряд 4,3</v>
          </cell>
          <cell r="C29" t="str">
            <v>чел-ч</v>
          </cell>
          <cell r="E29" t="str">
            <v>1</v>
          </cell>
          <cell r="F29">
            <v>1902.07</v>
          </cell>
        </row>
        <row r="30">
          <cell r="B30" t="str">
            <v>Затраты труда. Ср.разряд 4,4</v>
          </cell>
          <cell r="C30" t="str">
            <v>чел-ч</v>
          </cell>
          <cell r="E30" t="str">
            <v>1</v>
          </cell>
          <cell r="F30">
            <v>58.987900000000003</v>
          </cell>
        </row>
        <row r="31">
          <cell r="B31" t="str">
            <v>Затраты труда. Ср.разряд 4,5</v>
          </cell>
          <cell r="C31" t="str">
            <v>чел-ч</v>
          </cell>
          <cell r="E31" t="str">
            <v>1</v>
          </cell>
          <cell r="F31">
            <v>4169.13</v>
          </cell>
        </row>
        <row r="32">
          <cell r="B32" t="str">
            <v>Затраты труда. Ср.разряд 4,6</v>
          </cell>
          <cell r="C32" t="str">
            <v>чел-ч</v>
          </cell>
          <cell r="E32" t="str">
            <v>1</v>
          </cell>
          <cell r="F32">
            <v>196.81</v>
          </cell>
        </row>
        <row r="33">
          <cell r="B33" t="str">
            <v>Затраты труда. Ср.разряд 4,7</v>
          </cell>
          <cell r="C33" t="str">
            <v>чел-ч</v>
          </cell>
          <cell r="E33" t="str">
            <v>1</v>
          </cell>
          <cell r="F33">
            <v>2149.39</v>
          </cell>
        </row>
        <row r="34">
          <cell r="B34" t="str">
            <v>Затраты труда. Ср.разряд 4,9</v>
          </cell>
          <cell r="C34" t="str">
            <v>чел-ч</v>
          </cell>
          <cell r="E34" t="str">
            <v>1</v>
          </cell>
          <cell r="F34">
            <v>1061.69</v>
          </cell>
        </row>
        <row r="35">
          <cell r="B35" t="str">
            <v>Затраты труда. Ср.разряд 5,0</v>
          </cell>
          <cell r="C35" t="str">
            <v>чел-ч</v>
          </cell>
          <cell r="E35" t="str">
            <v>1</v>
          </cell>
          <cell r="F35">
            <v>1609.92</v>
          </cell>
        </row>
        <row r="36">
          <cell r="B36" t="str">
            <v>Затраты труда. Ср.разряд 5,1</v>
          </cell>
          <cell r="C36" t="str">
            <v>чел-ч</v>
          </cell>
          <cell r="E36" t="str">
            <v>1</v>
          </cell>
          <cell r="F36">
            <v>832.40499999999997</v>
          </cell>
        </row>
        <row r="37">
          <cell r="B37" t="str">
            <v>Затраты труда. Ср.разряд 5,3</v>
          </cell>
          <cell r="C37" t="str">
            <v>чел-ч</v>
          </cell>
          <cell r="E37" t="str">
            <v>1</v>
          </cell>
          <cell r="F37">
            <v>990.39599999999996</v>
          </cell>
        </row>
        <row r="38">
          <cell r="B38" t="str">
            <v>Затраты труда. Ср.разряд 5,4</v>
          </cell>
          <cell r="C38" t="str">
            <v>чел-ч</v>
          </cell>
          <cell r="E38" t="str">
            <v>1</v>
          </cell>
          <cell r="F38">
            <v>34425.4</v>
          </cell>
        </row>
        <row r="39">
          <cell r="B39" t="str">
            <v>Затраты труда. Ср.разряд 5,5</v>
          </cell>
          <cell r="C39" t="str">
            <v>чел-ч</v>
          </cell>
          <cell r="E39" t="str">
            <v>1</v>
          </cell>
          <cell r="F39">
            <v>15101.5</v>
          </cell>
        </row>
        <row r="40">
          <cell r="B40" t="str">
            <v>Затраты труда. Ср.разряд 6,0</v>
          </cell>
          <cell r="C40" t="str">
            <v>чел-ч</v>
          </cell>
          <cell r="E40" t="str">
            <v>1</v>
          </cell>
          <cell r="F40">
            <v>4070.3</v>
          </cell>
        </row>
        <row r="41">
          <cell r="B41" t="str">
            <v>Доп.перемещение рабочих-строителей по трассе до места работы</v>
          </cell>
          <cell r="C41" t="str">
            <v>чел-ч</v>
          </cell>
          <cell r="E41" t="str">
            <v>102221</v>
          </cell>
          <cell r="F41">
            <v>9.1425000000000001</v>
          </cell>
        </row>
        <row r="42">
          <cell r="B42" t="str">
            <v>Доп.перемещение рабочих-строителей по трассе до места работы. Ср. разряд 5,3</v>
          </cell>
          <cell r="C42" t="str">
            <v>чел-ч</v>
          </cell>
          <cell r="E42" t="str">
            <v>102221</v>
          </cell>
          <cell r="F42">
            <v>121.75</v>
          </cell>
        </row>
        <row r="43">
          <cell r="B43" t="str">
            <v>Доп.перемещение рабочих-строителей по трассе до места работы. Ср. разряд 5,1</v>
          </cell>
          <cell r="C43" t="str">
            <v>чел-ч</v>
          </cell>
          <cell r="E43" t="str">
            <v>-102121</v>
          </cell>
          <cell r="F43">
            <v>101.47</v>
          </cell>
        </row>
        <row r="44">
          <cell r="B44" t="str">
            <v>Доп.перемещение рабочих-строителей по трассе до места работы. Ср. разряд 3,8</v>
          </cell>
          <cell r="C44" t="str">
            <v>чел-ч</v>
          </cell>
          <cell r="E44" t="str">
            <v>102221</v>
          </cell>
          <cell r="F44">
            <v>48.664999999999999</v>
          </cell>
        </row>
        <row r="45">
          <cell r="B45" t="str">
            <v>Доп.перемещение рабочих-строителей по трассе до места работы. Ср. разряд 3,0</v>
          </cell>
          <cell r="C45" t="str">
            <v>чел-ч</v>
          </cell>
          <cell r="E45" t="str">
            <v>102221</v>
          </cell>
          <cell r="F45">
            <v>216.90199999999999</v>
          </cell>
        </row>
        <row r="46">
          <cell r="B46" t="str">
            <v>Доп.перемещение рабочих-строителей по трассе до места работы. Ср. разряд 4,0</v>
          </cell>
          <cell r="C46" t="str">
            <v>чел-ч</v>
          </cell>
          <cell r="E46" t="str">
            <v>102221</v>
          </cell>
          <cell r="F46">
            <v>789.52700000000004</v>
          </cell>
        </row>
        <row r="47">
          <cell r="B47" t="str">
            <v>Доп.перемещение рабочих-строителей по трассе до места работы. Ср. разряд 5,0</v>
          </cell>
          <cell r="C47" t="str">
            <v>чел-ч</v>
          </cell>
          <cell r="E47" t="str">
            <v>102221</v>
          </cell>
          <cell r="F47">
            <v>199.15799999999999</v>
          </cell>
        </row>
        <row r="48">
          <cell r="B48" t="str">
            <v>Доп.перемещение рабочих-строителей по трассе до места работы. Ср. разряд 3,5</v>
          </cell>
          <cell r="C48" t="str">
            <v>чел-ч</v>
          </cell>
          <cell r="E48" t="str">
            <v>102221</v>
          </cell>
          <cell r="F48">
            <v>371.88</v>
          </cell>
        </row>
        <row r="49">
          <cell r="B49" t="str">
            <v>Доп.перемещение рабочих-строителей по трассе до места работы. Ср. разряд 3,3</v>
          </cell>
          <cell r="C49" t="str">
            <v>чел-ч</v>
          </cell>
          <cell r="E49" t="str">
            <v>102221</v>
          </cell>
          <cell r="F49">
            <v>43.78</v>
          </cell>
        </row>
        <row r="50">
          <cell r="B50" t="str">
            <v>Доп.перемещение рабочих-строителей по трассе до места работы. Ср. разряд 4,6</v>
          </cell>
          <cell r="C50" t="str">
            <v>чел-ч</v>
          </cell>
          <cell r="E50" t="str">
            <v>102221</v>
          </cell>
          <cell r="F50">
            <v>21.425000000000001</v>
          </cell>
        </row>
        <row r="51">
          <cell r="B51" t="str">
            <v>Доп.перемещение рабочих-строителей по трассе до места работы. Ср. разряд 4,5</v>
          </cell>
          <cell r="C51" t="str">
            <v>чел-ч</v>
          </cell>
          <cell r="E51" t="str">
            <v>102221</v>
          </cell>
          <cell r="F51">
            <v>213.17099999999999</v>
          </cell>
        </row>
        <row r="52">
          <cell r="B52" t="str">
            <v>Доп.перемещение рабочих-строителей по трассе до места работы. Ср. разряд 4,3</v>
          </cell>
          <cell r="C52" t="str">
            <v>чел-ч</v>
          </cell>
          <cell r="E52" t="str">
            <v>102221</v>
          </cell>
          <cell r="F52">
            <v>139.53899999999999</v>
          </cell>
        </row>
        <row r="53">
          <cell r="B53" t="str">
            <v>Доп.перемещение рабочих-строителей по трассе до места работы. Ср. разряд 4,9</v>
          </cell>
          <cell r="C53" t="str">
            <v>чел-ч</v>
          </cell>
          <cell r="E53" t="str">
            <v>102221</v>
          </cell>
          <cell r="F53">
            <v>132.78399999999999</v>
          </cell>
        </row>
        <row r="54">
          <cell r="B54" t="str">
            <v>Доп.перемещение рабочих-строителей по трассе до места работы. Ср. разряд 2,7</v>
          </cell>
          <cell r="C54" t="str">
            <v>чел-ч</v>
          </cell>
          <cell r="E54" t="str">
            <v>102221</v>
          </cell>
          <cell r="F54">
            <v>49.255800000000001</v>
          </cell>
        </row>
        <row r="55">
          <cell r="B55" t="str">
            <v>Доп.перемещение рабочих-строителей по трассе до места работы. Ср. разряд 4,7</v>
          </cell>
          <cell r="C55" t="str">
            <v>чел-ч</v>
          </cell>
          <cell r="E55" t="str">
            <v>102221</v>
          </cell>
          <cell r="F55">
            <v>265.375</v>
          </cell>
        </row>
        <row r="56">
          <cell r="B56" t="str">
            <v>Доп.перемещение рабочих-строителей по трассе до места работы. Ср. разряд 2,8</v>
          </cell>
          <cell r="C56" t="str">
            <v>чел-ч</v>
          </cell>
          <cell r="E56" t="str">
            <v>102221</v>
          </cell>
          <cell r="F56">
            <v>307.89800000000002</v>
          </cell>
        </row>
        <row r="57">
          <cell r="B57" t="str">
            <v>Доп.перемещение рабочих-строителей по трассе до места работы. Ср. разряд 5,4</v>
          </cell>
          <cell r="C57" t="str">
            <v>чел-ч</v>
          </cell>
          <cell r="E57" t="str">
            <v>102221</v>
          </cell>
          <cell r="F57">
            <v>4276.71</v>
          </cell>
        </row>
        <row r="58">
          <cell r="B58" t="str">
            <v>Доп.перемещение рабочих-строителей по трассе до места работы. Ср. разряд 5,5</v>
          </cell>
          <cell r="C58" t="str">
            <v>чел-ч</v>
          </cell>
          <cell r="E58" t="str">
            <v>102221</v>
          </cell>
          <cell r="F58">
            <v>1697.36</v>
          </cell>
        </row>
        <row r="59">
          <cell r="B59" t="str">
            <v>Доп.перемещение рабочих-строителей по трассе до места работы. Ср. разряд 3,4</v>
          </cell>
          <cell r="C59" t="str">
            <v>чел-ч</v>
          </cell>
          <cell r="E59" t="str">
            <v>102221</v>
          </cell>
          <cell r="F59">
            <v>584.42999999999995</v>
          </cell>
        </row>
        <row r="60">
          <cell r="B60" t="str">
            <v>Доп.перемещение рабочих-строителей по трассе до места работы. Ср. разряд 4,2</v>
          </cell>
          <cell r="C60" t="str">
            <v>чел-ч</v>
          </cell>
          <cell r="E60" t="str">
            <v>102221</v>
          </cell>
          <cell r="F60">
            <v>204.773</v>
          </cell>
        </row>
        <row r="61">
          <cell r="F61">
            <v>691589.24020000012</v>
          </cell>
        </row>
        <row r="62">
          <cell r="F62">
            <v>692009.20799999998</v>
          </cell>
        </row>
        <row r="63">
          <cell r="F63">
            <v>419.96779999986757</v>
          </cell>
        </row>
        <row r="64">
          <cell r="B64" t="str">
            <v>Затраты труда машинистов</v>
          </cell>
          <cell r="C64" t="str">
            <v>чел-ч</v>
          </cell>
          <cell r="E64" t="str">
            <v>3</v>
          </cell>
          <cell r="F64">
            <v>341734</v>
          </cell>
        </row>
        <row r="65">
          <cell r="B65" t="str">
            <v>Доп.перемещение машинистов по трассе до места работы</v>
          </cell>
          <cell r="C65" t="str">
            <v>чел-ч</v>
          </cell>
          <cell r="E65" t="str">
            <v>102222</v>
          </cell>
          <cell r="F65">
            <v>7740.17</v>
          </cell>
        </row>
        <row r="66">
          <cell r="A66" t="str">
            <v>И</v>
          </cell>
          <cell r="B66" t="str">
            <v>Фонд оплаты труда</v>
          </cell>
          <cell r="C66" t="str">
            <v>руб</v>
          </cell>
        </row>
        <row r="70">
          <cell r="B70" t="str">
            <v>Машины</v>
          </cell>
        </row>
        <row r="71">
          <cell r="B71" t="str">
            <v>Автогрейдеры среднего типа 99 [135] кВт [л.с]</v>
          </cell>
          <cell r="C71" t="str">
            <v>маш-ч</v>
          </cell>
          <cell r="E71" t="str">
            <v>-120202</v>
          </cell>
          <cell r="F71">
            <v>2764.3</v>
          </cell>
        </row>
        <row r="72">
          <cell r="B72" t="str">
            <v>Автогудронаторы 3500 л</v>
          </cell>
          <cell r="C72" t="str">
            <v>маш.-ч</v>
          </cell>
          <cell r="E72" t="str">
            <v>-120101</v>
          </cell>
          <cell r="F72">
            <v>0.61841999999999997</v>
          </cell>
        </row>
        <row r="73">
          <cell r="B73" t="str">
            <v>Автопогрузчики 5 т</v>
          </cell>
          <cell r="C73" t="str">
            <v>маш-ч</v>
          </cell>
          <cell r="E73" t="str">
            <v>-030101</v>
          </cell>
          <cell r="F73">
            <v>580.31700000000001</v>
          </cell>
        </row>
        <row r="74">
          <cell r="B74" t="str">
            <v>Агрегаты для сварки полиэтиленовых труб</v>
          </cell>
          <cell r="C74" t="str">
            <v>маш.-ч</v>
          </cell>
          <cell r="E74" t="str">
            <v>-081600</v>
          </cell>
          <cell r="F74">
            <v>17.82</v>
          </cell>
        </row>
        <row r="75">
          <cell r="B75" t="str">
            <v>Агрегаты для травосеяния на откосах автомобильных и железных дорог</v>
          </cell>
          <cell r="C75" t="str">
            <v>маш-ч</v>
          </cell>
          <cell r="E75" t="str">
            <v>-130300</v>
          </cell>
          <cell r="F75">
            <v>68.653800000000004</v>
          </cell>
        </row>
        <row r="76">
          <cell r="B76" t="str">
            <v>Агрегаты сварочные двухпостовые для ручной сварки на автомобильном прицепе</v>
          </cell>
          <cell r="C76" t="str">
            <v>маш.-ч</v>
          </cell>
          <cell r="E76" t="str">
            <v>-150201</v>
          </cell>
          <cell r="F76">
            <v>69.510000000000005</v>
          </cell>
        </row>
        <row r="77">
          <cell r="B77" t="str">
            <v>Агрегаты сварочные двухпостовые для ручной сварки на тракторе 79 кВт [108 л. с.]</v>
          </cell>
          <cell r="C77" t="str">
            <v>маш-ч</v>
          </cell>
          <cell r="E77" t="str">
            <v>-150202</v>
          </cell>
          <cell r="F77">
            <v>247.95</v>
          </cell>
        </row>
        <row r="78">
          <cell r="B78" t="str">
            <v>Агрегаты сварочные передвижные с номинальным сварочным током 250-400 А с бензиновым двигателем</v>
          </cell>
          <cell r="C78" t="str">
            <v>маш-ч</v>
          </cell>
          <cell r="E78" t="str">
            <v>-040201</v>
          </cell>
          <cell r="F78">
            <v>9.5356500000000004</v>
          </cell>
        </row>
        <row r="79">
          <cell r="B79" t="str">
            <v>Агрегаты сварочные передвижные с номинальным сварочным током 250-400 А с дизельным двигателем</v>
          </cell>
          <cell r="C79" t="str">
            <v>маш.-ч</v>
          </cell>
          <cell r="E79" t="str">
            <v>-040202</v>
          </cell>
          <cell r="F79">
            <v>137.43600000000001</v>
          </cell>
        </row>
        <row r="80">
          <cell r="B80" t="str">
            <v>Аппараты рентгено-дефектоскопические с толщиной просвечиваемой стали до 25 мм</v>
          </cell>
          <cell r="C80" t="str">
            <v>маш-ч</v>
          </cell>
          <cell r="E80" t="str">
            <v>-041701</v>
          </cell>
          <cell r="F80">
            <v>194.15</v>
          </cell>
        </row>
        <row r="81">
          <cell r="B81" t="str">
            <v>Аппарат пескоструйный</v>
          </cell>
          <cell r="C81" t="str">
            <v>маш.-ч</v>
          </cell>
          <cell r="E81" t="str">
            <v>-331411</v>
          </cell>
          <cell r="F81">
            <v>1007.1</v>
          </cell>
        </row>
        <row r="82">
          <cell r="B82" t="str">
            <v>Баржи 200 т</v>
          </cell>
          <cell r="C82" t="str">
            <v>маш-ч</v>
          </cell>
          <cell r="E82" t="str">
            <v>-230102</v>
          </cell>
          <cell r="F82">
            <v>839.42</v>
          </cell>
        </row>
        <row r="83">
          <cell r="B83" t="str">
            <v>Буксиры 221 [300] кВт [л.с.]</v>
          </cell>
          <cell r="C83" t="str">
            <v>маш-ч</v>
          </cell>
          <cell r="E83" t="str">
            <v>-230202</v>
          </cell>
          <cell r="F83">
            <v>306.44</v>
          </cell>
        </row>
        <row r="84">
          <cell r="B84" t="str">
            <v>Бульдозер 128,7 кВт (175 л.с) в составе кабелеукладочной колонны</v>
          </cell>
          <cell r="C84" t="str">
            <v>маш.-ч</v>
          </cell>
          <cell r="E84" t="str">
            <v>-171000</v>
          </cell>
          <cell r="F84">
            <v>171.803</v>
          </cell>
        </row>
        <row r="85">
          <cell r="B85" t="str">
            <v>Бульдозеры при работе на других видах строительства (кроме водохозяйственного) 37 (50) кВт (л.с)</v>
          </cell>
          <cell r="C85" t="str">
            <v>маш-ч</v>
          </cell>
          <cell r="E85" t="str">
            <v>-070147</v>
          </cell>
          <cell r="F85">
            <v>955.41499999999996</v>
          </cell>
        </row>
        <row r="86">
          <cell r="B86" t="str">
            <v>Бульдозеры при работе на других видах строительства (кроме водохозяйственного) 59 (80) кВт (л.с)</v>
          </cell>
          <cell r="C86" t="str">
            <v>маш-ч</v>
          </cell>
          <cell r="E86" t="str">
            <v>-070148</v>
          </cell>
          <cell r="F86">
            <v>14.6798</v>
          </cell>
        </row>
        <row r="87">
          <cell r="B87" t="str">
            <v>Бульдозеры при работе на других видах строительства (кроме водохозяйственного) 79 (108) кВт (л.с)</v>
          </cell>
          <cell r="C87" t="str">
            <v>маш-ч</v>
          </cell>
          <cell r="E87" t="str">
            <v>-070149</v>
          </cell>
          <cell r="F87">
            <v>14023.2</v>
          </cell>
        </row>
        <row r="88">
          <cell r="B88" t="str">
            <v>Бульдозеры при работе на других видах строительства (кроме водохозяйственного) 96 (130) кВт (л.с)</v>
          </cell>
          <cell r="C88" t="str">
            <v>маш-ч</v>
          </cell>
          <cell r="E88" t="str">
            <v>-070150</v>
          </cell>
          <cell r="F88">
            <v>9713.39</v>
          </cell>
        </row>
        <row r="89">
          <cell r="B89" t="str">
            <v>Бульдозеры при работе на других видах строительства (кроме водохозяйственного) 243 (330) кВт (л.с.)</v>
          </cell>
          <cell r="C89" t="str">
            <v>маш-ч</v>
          </cell>
          <cell r="E89" t="str">
            <v>-070154</v>
          </cell>
          <cell r="F89">
            <v>1406.5</v>
          </cell>
        </row>
        <row r="90">
          <cell r="B90" t="str">
            <v>Бульдозеры при работе на сооружении магистральных трубопроводов: до 59 (80) кВт (л.с)</v>
          </cell>
          <cell r="C90" t="str">
            <v>маш-ч</v>
          </cell>
          <cell r="E90" t="str">
            <v>-070116</v>
          </cell>
          <cell r="F90">
            <v>20.2806</v>
          </cell>
        </row>
        <row r="91">
          <cell r="B91" t="str">
            <v>Бульдозеры при работе на сооружении магистральных трубопроводов: 121 (165) кВт (л.с)</v>
          </cell>
          <cell r="C91" t="str">
            <v>маш-ч</v>
          </cell>
          <cell r="E91" t="str">
            <v>-070118</v>
          </cell>
          <cell r="F91">
            <v>3925.52</v>
          </cell>
        </row>
        <row r="92">
          <cell r="B92" t="str">
            <v>Бульдозеры при работе на сооружении магистральных трубопроводов: 303 (410) кВт (л.с)</v>
          </cell>
          <cell r="C92" t="str">
            <v>маш-ч</v>
          </cell>
          <cell r="E92" t="str">
            <v>-070121</v>
          </cell>
          <cell r="F92">
            <v>25.701000000000001</v>
          </cell>
        </row>
        <row r="93">
          <cell r="B93" t="str">
            <v>Бульдозеры при работе на сооружении магистральных трубопроводов: 340 (450) кВт (л.с.)</v>
          </cell>
          <cell r="C93" t="str">
            <v>маш-ч</v>
          </cell>
          <cell r="E93" t="str">
            <v>-070122</v>
          </cell>
          <cell r="F93">
            <v>134.33799999999999</v>
          </cell>
        </row>
        <row r="94">
          <cell r="B94" t="str">
            <v>Бульдозеры при работе на сооружении магистральных трубопроводов: 96 (130) кВт (л.с)</v>
          </cell>
          <cell r="C94" t="str">
            <v>маш-ч</v>
          </cell>
          <cell r="E94" t="str">
            <v>-070117</v>
          </cell>
          <cell r="F94">
            <v>14.294</v>
          </cell>
        </row>
        <row r="95">
          <cell r="B95" t="str">
            <v>Вагонетки неопрокидные вместимостью 1,4 м3</v>
          </cell>
          <cell r="C95" t="str">
            <v>маш.-ч</v>
          </cell>
          <cell r="E95" t="str">
            <v>-251702</v>
          </cell>
          <cell r="F95">
            <v>3.65</v>
          </cell>
        </row>
        <row r="96">
          <cell r="B96" t="str">
            <v>Водолазные станции на самоходном боте мощностью 110 (150) кВт (л.с) с компрессором</v>
          </cell>
          <cell r="C96" t="str">
            <v>маш-ч</v>
          </cell>
          <cell r="E96" t="str">
            <v>-240200</v>
          </cell>
          <cell r="F96">
            <v>850.5</v>
          </cell>
        </row>
        <row r="97">
          <cell r="B97" t="str">
            <v>Гаммадефектоскопы с толщиной просвечиваемой стали до 80 мм</v>
          </cell>
          <cell r="C97" t="str">
            <v>маш-ч</v>
          </cell>
          <cell r="E97" t="str">
            <v>-041900</v>
          </cell>
          <cell r="F97">
            <v>1618.75</v>
          </cell>
        </row>
        <row r="98">
          <cell r="B98" t="str">
            <v>Глиномешалки, 4 м3</v>
          </cell>
          <cell r="C98" t="str">
            <v>маш-ч</v>
          </cell>
          <cell r="E98" t="str">
            <v>-110501</v>
          </cell>
          <cell r="F98">
            <v>107.876</v>
          </cell>
        </row>
        <row r="99">
          <cell r="B99" t="str">
            <v>Грабли кустарниковые навесные (без трактора)</v>
          </cell>
          <cell r="C99" t="str">
            <v>маш-ч</v>
          </cell>
          <cell r="E99" t="str">
            <v>-090200</v>
          </cell>
          <cell r="F99">
            <v>97.888999999999996</v>
          </cell>
        </row>
        <row r="100">
          <cell r="B100" t="str">
            <v>Грейдеры прицепные среднего типа</v>
          </cell>
          <cell r="C100" t="str">
            <v>маш-ч</v>
          </cell>
          <cell r="E100" t="str">
            <v>-120301</v>
          </cell>
          <cell r="F100">
            <v>38.631</v>
          </cell>
        </row>
        <row r="101">
          <cell r="B101" t="str">
            <v>Гудронаторы ручные</v>
          </cell>
          <cell r="C101" t="str">
            <v>маш.-ч</v>
          </cell>
          <cell r="E101" t="str">
            <v>-120500</v>
          </cell>
          <cell r="F101">
            <v>3.0575999999999999</v>
          </cell>
        </row>
        <row r="102">
          <cell r="B102" t="str">
            <v>Дефектоскопы ультразвуковые</v>
          </cell>
          <cell r="C102" t="str">
            <v>маш-ч</v>
          </cell>
          <cell r="E102" t="str">
            <v>-041803</v>
          </cell>
          <cell r="F102">
            <v>766.36599999999999</v>
          </cell>
        </row>
        <row r="103">
          <cell r="B103" t="str">
            <v>Домкраты гидравлические грузоподьемностью 6,3 т</v>
          </cell>
          <cell r="C103" t="str">
            <v>маш.-ч</v>
          </cell>
          <cell r="E103" t="str">
            <v>-030201</v>
          </cell>
          <cell r="F103">
            <v>148.69900000000001</v>
          </cell>
        </row>
        <row r="104">
          <cell r="B104" t="str">
            <v>Домкраты гидравлические грузоподьемностью 63 т</v>
          </cell>
          <cell r="C104" t="str">
            <v>маш-ч</v>
          </cell>
          <cell r="E104" t="str">
            <v>-030203</v>
          </cell>
          <cell r="F104">
            <v>57.753799999999998</v>
          </cell>
        </row>
        <row r="105">
          <cell r="B105" t="str">
            <v>Домкраты гидравлические грузоподьемностью до 100 т</v>
          </cell>
          <cell r="C105" t="str">
            <v>маш-ч</v>
          </cell>
          <cell r="E105" t="str">
            <v>-030204</v>
          </cell>
          <cell r="F105">
            <v>0.31680000000000003</v>
          </cell>
        </row>
        <row r="106">
          <cell r="B106" t="str">
            <v>Дрели электрические</v>
          </cell>
          <cell r="C106" t="str">
            <v>маш-ч</v>
          </cell>
          <cell r="E106" t="str">
            <v>-330206</v>
          </cell>
          <cell r="F106">
            <v>6.4790000000000001</v>
          </cell>
        </row>
        <row r="107">
          <cell r="B107" t="str">
            <v>Завозни моторизованные 66 (90) кВт (л.с)</v>
          </cell>
          <cell r="C107" t="str">
            <v>маш-ч</v>
          </cell>
          <cell r="E107" t="str">
            <v>-230401</v>
          </cell>
          <cell r="F107">
            <v>839.42</v>
          </cell>
        </row>
        <row r="108">
          <cell r="B108" t="str">
            <v>Заливщики швов на базе автомобиля</v>
          </cell>
          <cell r="C108" t="str">
            <v>маш-ч</v>
          </cell>
          <cell r="E108" t="str">
            <v>-120600</v>
          </cell>
          <cell r="F108">
            <v>7.5463899999999997</v>
          </cell>
        </row>
        <row r="109">
          <cell r="B109" t="str">
            <v>Кабелеукладчик навесной вибрационный для прокладки оптического /симметричного/ кабеля КНВ-2К</v>
          </cell>
          <cell r="C109" t="str">
            <v>маш.-ч</v>
          </cell>
          <cell r="E109" t="str">
            <v>-170103</v>
          </cell>
          <cell r="F109">
            <v>334.77600000000001</v>
          </cell>
        </row>
        <row r="110">
          <cell r="B110" t="str">
            <v>Кабелеукладчик прицепной легкий для сельской и зоновой связи лпк202</v>
          </cell>
          <cell r="C110" t="str">
            <v>маш.-ч</v>
          </cell>
          <cell r="E110" t="str">
            <v>-170104</v>
          </cell>
          <cell r="F110">
            <v>30.944199999999999</v>
          </cell>
        </row>
        <row r="111">
          <cell r="B111" t="str">
            <v>Катки дорожные прицепные на пневмоколесном ходу, 25т</v>
          </cell>
          <cell r="C111" t="str">
            <v>маш.-ч</v>
          </cell>
          <cell r="E111" t="str">
            <v>-120711</v>
          </cell>
          <cell r="F111">
            <v>4084.57</v>
          </cell>
        </row>
        <row r="112">
          <cell r="B112" t="str">
            <v>Катки дорожные самоходные гладкие 8 т</v>
          </cell>
          <cell r="C112" t="str">
            <v>маш-ч</v>
          </cell>
          <cell r="E112" t="str">
            <v>-120906</v>
          </cell>
          <cell r="F112">
            <v>1062.49</v>
          </cell>
        </row>
        <row r="113">
          <cell r="B113" t="str">
            <v>Катки дорожные самоходные гладкие 13 т</v>
          </cell>
          <cell r="C113" t="str">
            <v>маш-ч</v>
          </cell>
          <cell r="E113" t="str">
            <v>-120907</v>
          </cell>
          <cell r="F113">
            <v>1017.74</v>
          </cell>
        </row>
        <row r="114">
          <cell r="B114" t="str">
            <v>Катки дорожные самоходные на пневмоколесном ходу 16 т</v>
          </cell>
          <cell r="C114" t="str">
            <v>маш-ч</v>
          </cell>
          <cell r="E114" t="str">
            <v>-120910</v>
          </cell>
          <cell r="F114">
            <v>336.79199999999997</v>
          </cell>
        </row>
        <row r="115">
          <cell r="B115" t="str">
            <v>Катки дорожные самоходные на пневмоколесном ходу 30 т</v>
          </cell>
          <cell r="C115" t="str">
            <v>маш-ч</v>
          </cell>
          <cell r="E115" t="str">
            <v>-120911</v>
          </cell>
          <cell r="F115">
            <v>87.217200000000005</v>
          </cell>
        </row>
        <row r="116">
          <cell r="B116" t="str">
            <v>Катки полуприцепные на пневмоколесном ходу с тягачом 15 т</v>
          </cell>
          <cell r="C116" t="str">
            <v>маш.-ч</v>
          </cell>
          <cell r="E116" t="str">
            <v>-120801</v>
          </cell>
          <cell r="F116">
            <v>324.55799999999999</v>
          </cell>
        </row>
        <row r="117">
          <cell r="B117" t="str">
            <v>Комплексная монтажная машина для выполнения работ при прокладке и монтаже кабеля на базе автомобиля газ-66</v>
          </cell>
          <cell r="C117" t="str">
            <v>маш-ч</v>
          </cell>
          <cell r="E117" t="str">
            <v>-170300</v>
          </cell>
          <cell r="F117">
            <v>1960.71</v>
          </cell>
        </row>
        <row r="118">
          <cell r="B118" t="str">
            <v>Компрессоры передвижные с двигателем внутреннего сгорания давлением до 686 кПа (7 ат) 2,2 м3/мин</v>
          </cell>
          <cell r="C118" t="str">
            <v>маш-ч</v>
          </cell>
          <cell r="E118" t="str">
            <v>-050101</v>
          </cell>
          <cell r="F118">
            <v>5.7582000000000004</v>
          </cell>
        </row>
        <row r="119">
          <cell r="B119" t="str">
            <v>Компрессоры передвижные с двигателем внутреннего сгорания давлением до 686 кПа (7 ат) 5 м3/мин</v>
          </cell>
          <cell r="C119" t="str">
            <v>маш-ч</v>
          </cell>
          <cell r="E119" t="str">
            <v>-050102</v>
          </cell>
          <cell r="F119">
            <v>1172.71</v>
          </cell>
        </row>
        <row r="120">
          <cell r="B120" t="str">
            <v>Компрессоры передвижные с двигателем внутреннего сгорания давлением до 686 кПа (7 ат) 11,2 м3/мин</v>
          </cell>
          <cell r="C120" t="str">
            <v>маш-ч</v>
          </cell>
          <cell r="E120" t="str">
            <v>-152800</v>
          </cell>
          <cell r="F120">
            <v>76.349999999999994</v>
          </cell>
        </row>
        <row r="121">
          <cell r="B121" t="str">
            <v>Компрессоры передвижные с двигателем внутреннего сгорания 800 кПа (8 ат) 10 м3/мин</v>
          </cell>
          <cell r="C121" t="str">
            <v>маш-ч</v>
          </cell>
          <cell r="E121" t="str">
            <v>-050201</v>
          </cell>
          <cell r="F121">
            <v>101.5</v>
          </cell>
        </row>
        <row r="122">
          <cell r="B122" t="str">
            <v>Компрессоры передвижные с электродвигателем давлением 600 кПа (6 ат) 0,5 м3/мин</v>
          </cell>
          <cell r="C122" t="str">
            <v>маш-ч</v>
          </cell>
          <cell r="E122" t="str">
            <v>-050401</v>
          </cell>
          <cell r="F122">
            <v>87.94</v>
          </cell>
        </row>
        <row r="123">
          <cell r="B123" t="str">
            <v>Компрессоры самоходные с двигателем внутреннего сгорания давлением 800 кПа (8 ат) 6,3 м3/мин</v>
          </cell>
          <cell r="C123" t="str">
            <v>маш-ч</v>
          </cell>
          <cell r="E123" t="str">
            <v>-050301</v>
          </cell>
          <cell r="F123">
            <v>0.78649999999999998</v>
          </cell>
        </row>
        <row r="124">
          <cell r="B124" t="str">
            <v>Корчеватели-собиратели с трактором 79 [108] кВт [л.с]</v>
          </cell>
          <cell r="C124" t="str">
            <v>маш.-ч</v>
          </cell>
          <cell r="E124" t="str">
            <v>-090501</v>
          </cell>
          <cell r="F124">
            <v>2212.38</v>
          </cell>
        </row>
        <row r="125">
          <cell r="B125" t="str">
            <v>Кран автомобильный грузоподьемностью 10т в составе кабелеукладочной колонны</v>
          </cell>
          <cell r="C125" t="str">
            <v>маш.-ч</v>
          </cell>
          <cell r="E125" t="str">
            <v>-170900</v>
          </cell>
          <cell r="F125">
            <v>314.57400000000001</v>
          </cell>
        </row>
        <row r="126">
          <cell r="B126" t="str">
            <v>Краны козловые при работе на монтаже технологического оборудования 32 т</v>
          </cell>
          <cell r="C126" t="str">
            <v>маш-ч</v>
          </cell>
          <cell r="E126" t="str">
            <v>-020403</v>
          </cell>
          <cell r="F126">
            <v>2.3099999999999999E-2</v>
          </cell>
        </row>
        <row r="127">
          <cell r="B127" t="str">
            <v>Краны на автомобильном ходу при работе на других видах строительства (кроме магистральных трубопроводов) 10 т</v>
          </cell>
          <cell r="C127" t="str">
            <v>маш-ч</v>
          </cell>
          <cell r="E127" t="str">
            <v>-021141</v>
          </cell>
          <cell r="F127">
            <v>2194.62</v>
          </cell>
        </row>
        <row r="128">
          <cell r="B128" t="str">
            <v>Краны на автомобильном ходу при работе на монтаже технологического оборудования 10 т</v>
          </cell>
          <cell r="C128" t="str">
            <v>маш-ч</v>
          </cell>
          <cell r="E128" t="str">
            <v>-021102</v>
          </cell>
          <cell r="F128">
            <v>497.11700000000002</v>
          </cell>
        </row>
        <row r="129">
          <cell r="B129" t="str">
            <v>Краны на автомобильном ходу при работе на монтаже технологического оборудования 16 т</v>
          </cell>
          <cell r="C129" t="str">
            <v>маш-ч</v>
          </cell>
          <cell r="E129" t="str">
            <v>-021104</v>
          </cell>
          <cell r="F129">
            <v>3986.99</v>
          </cell>
        </row>
        <row r="130">
          <cell r="B130" t="str">
            <v>Краны на автомобильном ходу при работе на монтаже технологического оборудования 25 т</v>
          </cell>
          <cell r="C130" t="str">
            <v>маш-ч</v>
          </cell>
          <cell r="E130" t="str">
            <v>-021105</v>
          </cell>
          <cell r="F130">
            <v>95.48</v>
          </cell>
        </row>
        <row r="131">
          <cell r="B131" t="str">
            <v>Краны на автомобильном ходу при работе на сооружении магистральных трубопроводов 10 т</v>
          </cell>
          <cell r="C131" t="str">
            <v>маш-ч</v>
          </cell>
          <cell r="E131" t="str">
            <v>-021129</v>
          </cell>
          <cell r="F131">
            <v>270.95699999999999</v>
          </cell>
        </row>
        <row r="132">
          <cell r="B132" t="str">
            <v>Краны на автомобильном ходу 10 т</v>
          </cell>
          <cell r="C132" t="str">
            <v>маш.-ч</v>
          </cell>
          <cell r="E132" t="str">
            <v>-161001</v>
          </cell>
          <cell r="F132">
            <v>5.6319999999999997</v>
          </cell>
        </row>
        <row r="133">
          <cell r="B133" t="str">
            <v>Краны на автомобильном ходу 16 т</v>
          </cell>
          <cell r="C133" t="str">
            <v>маш.-ч</v>
          </cell>
          <cell r="E133" t="str">
            <v>-161002</v>
          </cell>
          <cell r="F133">
            <v>47.113300000000002</v>
          </cell>
        </row>
        <row r="134">
          <cell r="B134" t="str">
            <v>Краны на гусеничном ходу при работе на других видах строительства (кроме магистральных трубопроводов) до 16 т</v>
          </cell>
          <cell r="C134" t="str">
            <v>маш-ч</v>
          </cell>
          <cell r="E134" t="str">
            <v>-021243</v>
          </cell>
          <cell r="F134">
            <v>14.4305</v>
          </cell>
        </row>
        <row r="135">
          <cell r="B135" t="str">
            <v>Краны на гусеничном ходу при работе на других видах строительства 25 т</v>
          </cell>
          <cell r="C135" t="str">
            <v>маш-ч</v>
          </cell>
          <cell r="E135" t="str">
            <v>-021244</v>
          </cell>
          <cell r="F135">
            <v>567.61500000000001</v>
          </cell>
        </row>
        <row r="136">
          <cell r="B136" t="str">
            <v>Краны на пневмоколесном ходу при работе на других видах строительства 25 т</v>
          </cell>
          <cell r="C136" t="str">
            <v>маш-ч</v>
          </cell>
          <cell r="E136" t="str">
            <v>-021439</v>
          </cell>
          <cell r="F136">
            <v>88.839799999999997</v>
          </cell>
        </row>
        <row r="137">
          <cell r="B137" t="str">
            <v>Краны на тракторе 121 [165] кВт [л.с] 10 т [прицепные]</v>
          </cell>
          <cell r="C137" t="str">
            <v>маш.-ч</v>
          </cell>
          <cell r="E137" t="str">
            <v>-160202</v>
          </cell>
          <cell r="F137">
            <v>152.06700000000001</v>
          </cell>
        </row>
        <row r="138">
          <cell r="B138" t="str">
            <v>Краны плавучие несамоходные, 5 т</v>
          </cell>
          <cell r="C138" t="str">
            <v>маш-ч</v>
          </cell>
          <cell r="E138" t="str">
            <v>-230701</v>
          </cell>
          <cell r="F138">
            <v>839.42</v>
          </cell>
        </row>
        <row r="139">
          <cell r="B139" t="str">
            <v>Краны-трубоукладчики для труб диаметром [грузоподьемностью] до 400 мм [6,3 т]</v>
          </cell>
          <cell r="C139" t="str">
            <v>маш-ч</v>
          </cell>
          <cell r="E139" t="str">
            <v>-150701</v>
          </cell>
          <cell r="F139">
            <v>171.255</v>
          </cell>
        </row>
        <row r="140">
          <cell r="B140" t="str">
            <v>Краны-трубоукладчики для труб диаметром [грузоподьемностью] до 700 мм [12,5 т]</v>
          </cell>
          <cell r="C140" t="str">
            <v>маш-ч</v>
          </cell>
          <cell r="E140" t="str">
            <v>-150702</v>
          </cell>
          <cell r="F140">
            <v>44.235999999999997</v>
          </cell>
        </row>
        <row r="141">
          <cell r="B141" t="str">
            <v>Краны-трубоукладчики для труб диаметром [грузоподьемностью] 1400 мм; [6390 т]</v>
          </cell>
          <cell r="C141" t="str">
            <v>маш-ч</v>
          </cell>
          <cell r="E141" t="str">
            <v>-150705</v>
          </cell>
          <cell r="F141">
            <v>0.98382000000000003</v>
          </cell>
        </row>
        <row r="142">
          <cell r="B142" t="str">
            <v>Лаборатории для контроля сварных соединений высокопроходимые, передвижные</v>
          </cell>
          <cell r="C142" t="str">
            <v>маш-ч</v>
          </cell>
          <cell r="E142" t="str">
            <v>-150802</v>
          </cell>
          <cell r="F142">
            <v>2594.96</v>
          </cell>
        </row>
        <row r="143">
          <cell r="B143" t="str">
            <v>Лаборатория передвижная измерительно-настроечная</v>
          </cell>
          <cell r="C143" t="str">
            <v>маш.-ч</v>
          </cell>
          <cell r="E143" t="str">
            <v>-171301</v>
          </cell>
          <cell r="F143">
            <v>22.904</v>
          </cell>
        </row>
        <row r="144">
          <cell r="B144" t="str">
            <v>Лаборатория передвижная монтажно- измерительная ЛИОК (на базе КАМАЗ 43101)</v>
          </cell>
          <cell r="C144" t="str">
            <v>маш.-ч</v>
          </cell>
          <cell r="E144" t="str">
            <v>-171312</v>
          </cell>
          <cell r="F144">
            <v>3059.59</v>
          </cell>
        </row>
        <row r="145">
          <cell r="B145" t="str">
            <v>Лебедки электрические, тяговым усилием до 5,79 (0,59) кН (т)</v>
          </cell>
          <cell r="C145" t="str">
            <v>маш-ч</v>
          </cell>
          <cell r="E145" t="str">
            <v>-030401</v>
          </cell>
          <cell r="F145">
            <v>1.1343000000000001</v>
          </cell>
        </row>
        <row r="146">
          <cell r="B146" t="str">
            <v>Лебедки электрические, тяговым усилием 19,62(2) кН (т)</v>
          </cell>
          <cell r="C146" t="str">
            <v>маш-ч</v>
          </cell>
          <cell r="E146" t="str">
            <v>-030403</v>
          </cell>
          <cell r="F146">
            <v>32.086199999999998</v>
          </cell>
        </row>
        <row r="147">
          <cell r="B147" t="str">
            <v>Лебедки электрические, тяговым усилием до 31,39 (3,2) кН (т)</v>
          </cell>
          <cell r="C147" t="str">
            <v>маш-ч</v>
          </cell>
          <cell r="E147" t="str">
            <v>-030404</v>
          </cell>
          <cell r="F147">
            <v>7.3709999999999998E-2</v>
          </cell>
        </row>
        <row r="148">
          <cell r="B148" t="str">
            <v>Лебедки электрические, тяговым усилием 156,96 (16) кН(т)</v>
          </cell>
          <cell r="C148" t="str">
            <v>маш-ч</v>
          </cell>
          <cell r="E148" t="str">
            <v>-030408</v>
          </cell>
          <cell r="F148">
            <v>57.753799999999998</v>
          </cell>
        </row>
        <row r="149">
          <cell r="B149" t="str">
            <v>Уст-ка"Лайт Бэа 30" для нан.праймера</v>
          </cell>
          <cell r="C149" t="str">
            <v>маш-ч</v>
          </cell>
          <cell r="E149" t="str">
            <v>-394302</v>
          </cell>
          <cell r="F149">
            <v>7</v>
          </cell>
        </row>
        <row r="150">
          <cell r="B150" t="str">
            <v>Уст-ка"ТОМАС"для нанесения мастики</v>
          </cell>
          <cell r="C150" t="str">
            <v>маш-ч</v>
          </cell>
          <cell r="E150" t="str">
            <v>-394301</v>
          </cell>
          <cell r="F150">
            <v>7.6</v>
          </cell>
        </row>
        <row r="151">
          <cell r="B151" t="str">
            <v>Аппарат пескоструйный"Asukon ASR-2Р"</v>
          </cell>
          <cell r="C151" t="str">
            <v>маш-ч</v>
          </cell>
          <cell r="E151" t="str">
            <v>-394303</v>
          </cell>
          <cell r="F151">
            <v>7.4</v>
          </cell>
        </row>
        <row r="152">
          <cell r="B152" t="str">
            <v>Машины бурильнокрановые на тракторе 66[90] кВт[л.с] глубиной бурения 1, 5-3 м</v>
          </cell>
          <cell r="C152" t="str">
            <v>маш-ч</v>
          </cell>
          <cell r="E152" t="str">
            <v>-160401</v>
          </cell>
          <cell r="F152">
            <v>15.2498</v>
          </cell>
        </row>
        <row r="153">
          <cell r="B153" t="str">
            <v>Машины бурильные на тракторе 85 [115] кВт[л.с] глубиной бурения 3,5 м</v>
          </cell>
          <cell r="C153" t="str">
            <v>маш.-ч</v>
          </cell>
          <cell r="E153" t="str">
            <v>-160501</v>
          </cell>
          <cell r="F153">
            <v>1.76</v>
          </cell>
        </row>
        <row r="154">
          <cell r="B154" t="str">
            <v>Машины бурильнокрановые на автомобиле глубиной бурения 3,5 м</v>
          </cell>
          <cell r="C154" t="str">
            <v>маш-ч</v>
          </cell>
          <cell r="E154" t="str">
            <v>-160402</v>
          </cell>
          <cell r="F154">
            <v>350.88299999999998</v>
          </cell>
        </row>
        <row r="155">
          <cell r="B155" t="str">
            <v>Машины для очистки и грунтовки труб диаметром 600-800 мм</v>
          </cell>
          <cell r="C155" t="str">
            <v>маш-ч</v>
          </cell>
          <cell r="E155" t="str">
            <v>-150903</v>
          </cell>
          <cell r="F155">
            <v>0.44231999999999999</v>
          </cell>
        </row>
        <row r="156">
          <cell r="B156" t="str">
            <v>Машины для очистки и изоляции полимерными лентами труб диаметрами 600-800 мм</v>
          </cell>
          <cell r="C156" t="str">
            <v>маш-ч</v>
          </cell>
          <cell r="E156" t="str">
            <v>-151203</v>
          </cell>
          <cell r="F156">
            <v>1.8642000000000001</v>
          </cell>
        </row>
        <row r="157">
          <cell r="B157" t="str">
            <v>Машины для укрепления откосов земляного полотна гидропосевом с мульчированием</v>
          </cell>
          <cell r="C157" t="str">
            <v>маш-ч</v>
          </cell>
          <cell r="E157" t="str">
            <v>-131300</v>
          </cell>
          <cell r="F157">
            <v>527.87</v>
          </cell>
        </row>
        <row r="158">
          <cell r="B158" t="str">
            <v>Машины поливомоечные, 6000 л</v>
          </cell>
          <cell r="C158" t="str">
            <v>маш-ч</v>
          </cell>
          <cell r="E158" t="str">
            <v>-121601</v>
          </cell>
          <cell r="F158">
            <v>4245.82</v>
          </cell>
        </row>
        <row r="159">
          <cell r="B159" t="str">
            <v>Машины шлифовальные: угловые</v>
          </cell>
          <cell r="C159" t="str">
            <v>маш-ч</v>
          </cell>
          <cell r="E159" t="str">
            <v>-330302</v>
          </cell>
          <cell r="F159">
            <v>1.24</v>
          </cell>
        </row>
        <row r="160">
          <cell r="B160" t="str">
            <v>Машины шлифовальные: электрические</v>
          </cell>
          <cell r="C160" t="str">
            <v>маш-ч</v>
          </cell>
          <cell r="E160" t="str">
            <v>-330301</v>
          </cell>
          <cell r="F160">
            <v>2738.55</v>
          </cell>
        </row>
        <row r="161">
          <cell r="B161" t="str">
            <v>Насосы для водопонижения и водоотлива: 4кВт</v>
          </cell>
          <cell r="C161" t="str">
            <v>маш.-ч</v>
          </cell>
          <cell r="E161" t="str">
            <v>-310102</v>
          </cell>
          <cell r="F161">
            <v>325.68599999999998</v>
          </cell>
        </row>
        <row r="162">
          <cell r="B162" t="str">
            <v>Насосы для нагнетания воды, содержащей твердые частицы подача 45 м3/ч,напор 55 м</v>
          </cell>
          <cell r="C162" t="str">
            <v>маш-ч</v>
          </cell>
          <cell r="E162" t="str">
            <v>-101401</v>
          </cell>
          <cell r="F162">
            <v>4.1295999999999999</v>
          </cell>
        </row>
        <row r="163">
          <cell r="B163" t="str">
            <v>Ножницы листовые кривошипные [гильотиновые]</v>
          </cell>
          <cell r="C163" t="str">
            <v>маш-ч</v>
          </cell>
          <cell r="E163" t="str">
            <v>-330900</v>
          </cell>
          <cell r="F163">
            <v>0.09</v>
          </cell>
        </row>
        <row r="164">
          <cell r="B164" t="str">
            <v>Насос грязевый 15 м3/ч, напор 50 м</v>
          </cell>
          <cell r="C164" t="str">
            <v>маш-ч</v>
          </cell>
          <cell r="E164" t="str">
            <v>-270302</v>
          </cell>
          <cell r="F164">
            <v>6.32</v>
          </cell>
        </row>
        <row r="165">
          <cell r="B165" t="str">
            <v>Насосы центробежные самовсасывающие производительностью 25 м3/ч, напор 150 м</v>
          </cell>
          <cell r="C165" t="str">
            <v>маш-ч</v>
          </cell>
          <cell r="E165" t="str">
            <v>-310201</v>
          </cell>
          <cell r="F165">
            <v>3.0019999999999998</v>
          </cell>
        </row>
        <row r="166">
          <cell r="B166" t="str">
            <v>Оборудование прицепное для откачки воды блок компрессорно-силовой с двигателем внутреннего сгорания давлением 680 кПа [6,8 ат] 9/5 м3/мин</v>
          </cell>
          <cell r="C166" t="str">
            <v>маш-ч</v>
          </cell>
          <cell r="E166" t="str">
            <v>-100101</v>
          </cell>
          <cell r="F166">
            <v>12.36</v>
          </cell>
        </row>
        <row r="167">
          <cell r="B167" t="str">
            <v>Полуавтоматы сварочные с номинальным сварочным током 40-500 а</v>
          </cell>
          <cell r="C167" t="str">
            <v>маш-ч</v>
          </cell>
          <cell r="E167" t="str">
            <v>-040400</v>
          </cell>
          <cell r="F167">
            <v>0.19800000000000001</v>
          </cell>
        </row>
        <row r="168">
          <cell r="B168" t="str">
            <v>Преобразователи сварочные с номинальным сварочным током 315-500 а</v>
          </cell>
          <cell r="C168" t="str">
            <v>маш-ч</v>
          </cell>
          <cell r="E168" t="str">
            <v>-041000</v>
          </cell>
          <cell r="F168">
            <v>114.384</v>
          </cell>
        </row>
        <row r="169">
          <cell r="B169" t="str">
            <v>Прицепы тракторные, 2 т</v>
          </cell>
          <cell r="C169" t="str">
            <v>маш-ч</v>
          </cell>
          <cell r="E169" t="str">
            <v>-010201</v>
          </cell>
          <cell r="F169">
            <v>830.60699999999997</v>
          </cell>
        </row>
        <row r="170">
          <cell r="B170" t="str">
            <v>Подьемники мачтовые строительные 0, 5т</v>
          </cell>
          <cell r="C170" t="str">
            <v>маш-ч</v>
          </cell>
          <cell r="E170" t="str">
            <v>-031121</v>
          </cell>
          <cell r="F170">
            <v>7.9799999999999992E-3</v>
          </cell>
        </row>
        <row r="171">
          <cell r="B171" t="str">
            <v>Распределители цемента</v>
          </cell>
          <cell r="C171" t="str">
            <v>маш-ч</v>
          </cell>
          <cell r="E171" t="str">
            <v>-121802</v>
          </cell>
          <cell r="F171">
            <v>1.0242199999999999</v>
          </cell>
        </row>
        <row r="172">
          <cell r="B172" t="str">
            <v>Рыхлители прицепные (без трактора )</v>
          </cell>
          <cell r="C172" t="str">
            <v>маш.-ч</v>
          </cell>
          <cell r="E172" t="str">
            <v>-091400</v>
          </cell>
          <cell r="F172">
            <v>10.4496</v>
          </cell>
        </row>
        <row r="173">
          <cell r="B173" t="str">
            <v>Растворосмесители передвижные 80 л</v>
          </cell>
          <cell r="C173" t="str">
            <v>маш-ч</v>
          </cell>
          <cell r="E173" t="str">
            <v>-110900</v>
          </cell>
          <cell r="F173">
            <v>0.11899999999999999</v>
          </cell>
        </row>
        <row r="174">
          <cell r="B174" t="str">
            <v>Агрегаты наполнительно-опрессовочные до 70 м3/ч</v>
          </cell>
          <cell r="C174" t="str">
            <v>маш-ч</v>
          </cell>
          <cell r="E174" t="str">
            <v>-150101</v>
          </cell>
          <cell r="F174">
            <v>125.66800000000001</v>
          </cell>
        </row>
        <row r="175">
          <cell r="B175" t="str">
            <v>Станки сверлильные</v>
          </cell>
          <cell r="C175" t="str">
            <v>маш-ч</v>
          </cell>
          <cell r="E175" t="str">
            <v>-331002</v>
          </cell>
          <cell r="F175">
            <v>0.09</v>
          </cell>
        </row>
        <row r="176">
          <cell r="B176" t="str">
            <v>Станки трубогибочные для труб диаметром 200-500 мм</v>
          </cell>
          <cell r="C176" t="str">
            <v>маш-ч</v>
          </cell>
          <cell r="E176" t="str">
            <v>-151301</v>
          </cell>
          <cell r="F176">
            <v>2.3160500000000002</v>
          </cell>
        </row>
        <row r="177">
          <cell r="B177" t="str">
            <v>Агрегат наполнительный НL-200</v>
          </cell>
          <cell r="C177" t="str">
            <v>маш.-ч</v>
          </cell>
          <cell r="E177" t="str">
            <v>-150162-1</v>
          </cell>
          <cell r="F177">
            <v>63</v>
          </cell>
        </row>
        <row r="178">
          <cell r="B178" t="str">
            <v>Агрегат опрессовочный КАМАТ</v>
          </cell>
          <cell r="C178" t="str">
            <v>маш.-ч</v>
          </cell>
          <cell r="E178" t="str">
            <v>-150111-1</v>
          </cell>
          <cell r="F178">
            <v>27</v>
          </cell>
        </row>
        <row r="179">
          <cell r="B179" t="str">
            <v>Установка осушки 100м3/час (импорт)</v>
          </cell>
          <cell r="C179" t="str">
            <v>маш.-ч</v>
          </cell>
          <cell r="E179" t="str">
            <v>-152800-2</v>
          </cell>
          <cell r="F179">
            <v>359.94499999999999</v>
          </cell>
        </row>
        <row r="180">
          <cell r="B180" t="str">
            <v>Передвижная мастерская 65квт(импорт)</v>
          </cell>
          <cell r="C180" t="str">
            <v>маш.-ч</v>
          </cell>
          <cell r="E180" t="str">
            <v>-381408</v>
          </cell>
          <cell r="F180">
            <v>223.494</v>
          </cell>
        </row>
        <row r="181">
          <cell r="B181" t="str">
            <v>Лаборатория для испытаний</v>
          </cell>
          <cell r="C181" t="str">
            <v>маш.-ч</v>
          </cell>
          <cell r="E181" t="str">
            <v>-171301-1</v>
          </cell>
          <cell r="F181">
            <v>392.36900000000003</v>
          </cell>
        </row>
        <row r="182">
          <cell r="B182" t="str">
            <v>Насосы погружные 1-ого подъема (имп)</v>
          </cell>
          <cell r="C182" t="str">
            <v>маш.-ч</v>
          </cell>
          <cell r="E182" t="str">
            <v>-300-9260-</v>
          </cell>
          <cell r="F182">
            <v>390.053</v>
          </cell>
        </row>
        <row r="183">
          <cell r="B183" t="str">
            <v>Установки насосные 2-ого подъема(имп</v>
          </cell>
          <cell r="C183" t="str">
            <v>маш.-ч</v>
          </cell>
          <cell r="E183" t="str">
            <v>-300-9260-</v>
          </cell>
          <cell r="F183">
            <v>458.18200000000002</v>
          </cell>
        </row>
        <row r="184">
          <cell r="B184" t="str">
            <v>Уст-ки насосные высокого давлен.(имп</v>
          </cell>
          <cell r="C184" t="str">
            <v>маш.-ч</v>
          </cell>
          <cell r="E184" t="str">
            <v>-300-9260-</v>
          </cell>
          <cell r="F184">
            <v>350.488</v>
          </cell>
        </row>
        <row r="185">
          <cell r="B185" t="str">
            <v>Трактор на гусеничном ходу в составе кабелеукладочной колонны</v>
          </cell>
          <cell r="C185" t="str">
            <v>маш.-ч</v>
          </cell>
          <cell r="E185" t="str">
            <v>-171100</v>
          </cell>
          <cell r="F185">
            <v>376.06799999999998</v>
          </cell>
        </row>
        <row r="186">
          <cell r="B186" t="str">
            <v>Тракторы лесохозяйственные на гусеничном ходу 58,8 (80) кВт (л.с)</v>
          </cell>
          <cell r="C186" t="str">
            <v>маш-ч</v>
          </cell>
          <cell r="E186" t="str">
            <v>-010501</v>
          </cell>
          <cell r="F186">
            <v>9328.01</v>
          </cell>
        </row>
        <row r="187">
          <cell r="B187" t="str">
            <v>Тракторы на гусеничном ходу при работе на водохозяйственном строительстве до 59(80) кВт (л.с.)</v>
          </cell>
          <cell r="C187" t="str">
            <v>маш-ч</v>
          </cell>
          <cell r="E187" t="str">
            <v>-010301</v>
          </cell>
          <cell r="F187">
            <v>38.631</v>
          </cell>
        </row>
        <row r="188">
          <cell r="B188" t="str">
            <v>Тракторы на гусеничном ходу при работе на водохозяйственном строительстве 79(108) кВт (л.с.)</v>
          </cell>
          <cell r="C188" t="str">
            <v>маш.-ч</v>
          </cell>
          <cell r="E188" t="str">
            <v>-010302</v>
          </cell>
          <cell r="F188">
            <v>10.4496</v>
          </cell>
        </row>
        <row r="189">
          <cell r="B189" t="str">
            <v>Тракторы на гусеничном ходу при работе на других видах строительства, кроме водохозяйственного, до 59(80) кВт (л.с.)</v>
          </cell>
          <cell r="C189" t="str">
            <v>маш-ч</v>
          </cell>
          <cell r="E189" t="str">
            <v>-010311</v>
          </cell>
          <cell r="F189">
            <v>3990.7</v>
          </cell>
        </row>
        <row r="190">
          <cell r="B190" t="str">
            <v>Тракторы на гусеничном ходу при работе на других видах строительства, кроме водохозяйственного, 79(108) кВт (л.с.)</v>
          </cell>
          <cell r="C190" t="str">
            <v>маш-ч</v>
          </cell>
          <cell r="E190" t="str">
            <v>-010312</v>
          </cell>
          <cell r="F190">
            <v>8118.48</v>
          </cell>
        </row>
        <row r="191">
          <cell r="B191" t="str">
            <v>Тракторы на гусеничном ходу с лебедкой 132 [180] кВт[л.с]</v>
          </cell>
          <cell r="C191" t="str">
            <v>маш.-ч</v>
          </cell>
          <cell r="E191" t="str">
            <v>-160601</v>
          </cell>
          <cell r="F191">
            <v>210.209</v>
          </cell>
        </row>
        <row r="192">
          <cell r="B192" t="str">
            <v>Тракторы на гусеничном ходу 128,7 [175] кВт [л.с]</v>
          </cell>
          <cell r="C192" t="str">
            <v>маш-ч</v>
          </cell>
          <cell r="E192" t="str">
            <v>-152203</v>
          </cell>
          <cell r="F192">
            <v>830.60699999999997</v>
          </cell>
        </row>
        <row r="193">
          <cell r="B193" t="str">
            <v>Тракторы на гусеничном ходу 244 [330] кВт [л.с]</v>
          </cell>
          <cell r="C193" t="str">
            <v>маш-ч</v>
          </cell>
          <cell r="E193" t="str">
            <v>-152205</v>
          </cell>
          <cell r="F193">
            <v>68.739999999999995</v>
          </cell>
        </row>
        <row r="194">
          <cell r="B194" t="str">
            <v>Тракторы на пневмоколесном ходу при работе на других видах строительства (кроме водохозяйственного) 59(80) кВт (л.с.)</v>
          </cell>
          <cell r="C194" t="str">
            <v>маш.-ч</v>
          </cell>
          <cell r="E194" t="str">
            <v>-010410</v>
          </cell>
          <cell r="F194">
            <v>4.9243600000000001</v>
          </cell>
        </row>
        <row r="195">
          <cell r="B195" t="str">
            <v>Трамбовки пневматические</v>
          </cell>
          <cell r="C195" t="str">
            <v>маш-ч</v>
          </cell>
          <cell r="E195" t="str">
            <v>-331101</v>
          </cell>
          <cell r="F195">
            <v>447.54199999999997</v>
          </cell>
        </row>
        <row r="196">
          <cell r="B196" t="str">
            <v>Транспортер прицепной кабельный до 7т ККТ-7</v>
          </cell>
          <cell r="C196" t="str">
            <v>маш.-ч</v>
          </cell>
          <cell r="E196" t="str">
            <v>-170602</v>
          </cell>
          <cell r="F196">
            <v>181.14099999999999</v>
          </cell>
        </row>
        <row r="197">
          <cell r="B197" t="str">
            <v>Тележки раскаточные на гусеничном ходу</v>
          </cell>
          <cell r="C197" t="str">
            <v>маш.-ч</v>
          </cell>
          <cell r="E197" t="str">
            <v>-161300</v>
          </cell>
          <cell r="F197">
            <v>56.939</v>
          </cell>
        </row>
        <row r="198">
          <cell r="B198" t="str">
            <v>Укладчики асфальтобетона</v>
          </cell>
          <cell r="C198" t="str">
            <v>маш.-ч</v>
          </cell>
          <cell r="E198" t="str">
            <v>-122000</v>
          </cell>
          <cell r="F198">
            <v>6.9669600000000003</v>
          </cell>
        </row>
        <row r="199">
          <cell r="B199" t="str">
            <v>Установка для открытого водоотлива на базе трактора 700 м3/час</v>
          </cell>
          <cell r="C199" t="str">
            <v>маш-ч</v>
          </cell>
          <cell r="E199" t="str">
            <v>-151600</v>
          </cell>
          <cell r="F199">
            <v>2214.75</v>
          </cell>
        </row>
        <row r="200">
          <cell r="B200" t="str">
            <v>Установка для подогрева стыков</v>
          </cell>
          <cell r="C200" t="str">
            <v>маш-ч</v>
          </cell>
          <cell r="E200" t="str">
            <v>-151700</v>
          </cell>
          <cell r="F200">
            <v>8.5800000000000008E-3</v>
          </cell>
        </row>
        <row r="201">
          <cell r="B201" t="str">
            <v>Установка для сушки труб диаметром 1400 мм</v>
          </cell>
          <cell r="C201" t="str">
            <v>маш-ч</v>
          </cell>
          <cell r="E201" t="str">
            <v>-151804</v>
          </cell>
          <cell r="F201">
            <v>3.1320000000000001E-2</v>
          </cell>
        </row>
        <row r="202">
          <cell r="B202" t="str">
            <v>Установки буровые для бурения скважин под сваи: ударно-канатного бурения глубиной до 30 м диаметром до 1000-1100 мм</v>
          </cell>
          <cell r="C202" t="str">
            <v>маш.-ч</v>
          </cell>
          <cell r="E202" t="str">
            <v>-100305</v>
          </cell>
          <cell r="F202">
            <v>1127.5</v>
          </cell>
        </row>
        <row r="203">
          <cell r="B203" t="str">
            <v>Установки для гидравлических испытаний трубопроводов, давление нагнетания, МПа (кгс/см2) низкое 0, 1 (1), высокое 10 (100) МПа (кгс/см2)</v>
          </cell>
          <cell r="C203" t="str">
            <v>маш-ч</v>
          </cell>
          <cell r="E203" t="str">
            <v>-042901</v>
          </cell>
          <cell r="F203">
            <v>8.5999999999999993E-2</v>
          </cell>
        </row>
        <row r="204">
          <cell r="B204" t="str">
            <v>Установки для сварки автоматической под слоем флюса</v>
          </cell>
          <cell r="C204" t="str">
            <v>маш-ч</v>
          </cell>
          <cell r="E204" t="str">
            <v>-040503</v>
          </cell>
          <cell r="F204">
            <v>0.1188</v>
          </cell>
        </row>
        <row r="205">
          <cell r="B205" t="str">
            <v>Установки для сварки ручной дуговой (постоянного тока)</v>
          </cell>
          <cell r="C205" t="str">
            <v>маш-ч</v>
          </cell>
          <cell r="E205" t="str">
            <v>-040502</v>
          </cell>
          <cell r="F205">
            <v>184.15600000000001</v>
          </cell>
        </row>
        <row r="206">
          <cell r="B206" t="str">
            <v>Установки и агрегаты буровые на базе автомобилей для роторного бурения скважин на воду, глубина бурения до 500 м, грузоподъемность 12,5 т</v>
          </cell>
          <cell r="C206" t="str">
            <v>маш-ч</v>
          </cell>
          <cell r="E206" t="str">
            <v>-100203</v>
          </cell>
          <cell r="F206">
            <v>398.49</v>
          </cell>
        </row>
        <row r="207">
          <cell r="B207" t="str">
            <v>Установки скреперные для устройства подводных траншей с ковшом, 1-1,5 м3</v>
          </cell>
          <cell r="C207" t="str">
            <v>маш-ч</v>
          </cell>
          <cell r="E207" t="str">
            <v>-240701</v>
          </cell>
          <cell r="F207">
            <v>3402</v>
          </cell>
        </row>
        <row r="208">
          <cell r="B208" t="str">
            <v>Фрезы навесные на тракторе 121,5 кВт [165 л.с] [дорожные]</v>
          </cell>
          <cell r="C208" t="str">
            <v>маш-ч</v>
          </cell>
          <cell r="E208" t="str">
            <v>-122201</v>
          </cell>
          <cell r="F208">
            <v>1.64035</v>
          </cell>
        </row>
        <row r="209">
          <cell r="B209" t="str">
            <v>Центраторы внутренние гидравлические для труб диаметром: 1400 мм</v>
          </cell>
          <cell r="C209" t="str">
            <v>маш-ч</v>
          </cell>
          <cell r="E209" t="str">
            <v>-151905</v>
          </cell>
          <cell r="F209">
            <v>2944.5</v>
          </cell>
        </row>
        <row r="210">
          <cell r="B210" t="str">
            <v>Экскаваторы одноковшовые дизельные на гусеничном ходу при работе на других видах строительства (кроме водохозяйственного) 0,5 м3</v>
          </cell>
          <cell r="C210" t="str">
            <v>маш.-ч</v>
          </cell>
          <cell r="E210" t="str">
            <v>-060247</v>
          </cell>
          <cell r="F210">
            <v>1040.57</v>
          </cell>
        </row>
        <row r="211">
          <cell r="B211" t="str">
            <v>Экскаваторы одноковшовые дизельные на гусеничном ходу при работе на других видах строительства (кроме водохозяйственного) 0,65 м3</v>
          </cell>
          <cell r="C211" t="str">
            <v>маш-ч</v>
          </cell>
          <cell r="E211" t="str">
            <v>-060248</v>
          </cell>
          <cell r="F211">
            <v>6018.21</v>
          </cell>
        </row>
        <row r="212">
          <cell r="B212" t="str">
            <v>Экскаваторы одноковшовые дизельные на гусеничном ходу при работе на сооружении магистральных трубопроводов: 0,5 м3</v>
          </cell>
          <cell r="C212" t="str">
            <v>маш-ч</v>
          </cell>
          <cell r="E212" t="str">
            <v>-060217</v>
          </cell>
          <cell r="F212">
            <v>64.186099999999996</v>
          </cell>
        </row>
        <row r="213">
          <cell r="B213" t="str">
            <v>Экскаваторы одноковшовые дизельные на гусеничном ходу при работе на сооружении магистральных трубопроводов: 0,65 м3</v>
          </cell>
          <cell r="C213" t="str">
            <v>маш-ч</v>
          </cell>
          <cell r="E213" t="str">
            <v>-060218</v>
          </cell>
          <cell r="F213">
            <v>11361.8</v>
          </cell>
        </row>
        <row r="214">
          <cell r="B214" t="str">
            <v>Экскаваторы одноковшовые дизельные на гусеничном ходу при работе на сооружении магистральных трубопроводов: 1 м3</v>
          </cell>
          <cell r="C214" t="str">
            <v>маш-ч</v>
          </cell>
          <cell r="E214" t="str">
            <v>-060219</v>
          </cell>
          <cell r="F214">
            <v>265.92399999999998</v>
          </cell>
        </row>
        <row r="215">
          <cell r="B215" t="str">
            <v>Экскаваторы одноковшовые дизельные на гусеничном ходу при работе на сооружении магистральных трубопроводов: 1,25 м3</v>
          </cell>
          <cell r="C215" t="str">
            <v>маш-ч</v>
          </cell>
          <cell r="E215" t="str">
            <v>-060220</v>
          </cell>
          <cell r="F215">
            <v>1146.17</v>
          </cell>
        </row>
        <row r="216">
          <cell r="B216" t="str">
            <v>Экскаваторы одноковшовые дизельные на пневмоколесном ходу при работе на других видах строительства (кроме водохозяйственного) 0,25 м3</v>
          </cell>
          <cell r="C216" t="str">
            <v>маш-ч</v>
          </cell>
          <cell r="E216" t="str">
            <v>-060337</v>
          </cell>
          <cell r="F216">
            <v>3.2000000000000002E-3</v>
          </cell>
        </row>
        <row r="217">
          <cell r="B217" t="str">
            <v>Экскаваторы траншейные многоковшовые цепные при работе на других видах строительства (кроме водохозяйственного), вместимость ковша 12 л</v>
          </cell>
          <cell r="C217" t="str">
            <v>маш.-ч</v>
          </cell>
          <cell r="E217" t="str">
            <v>-060115</v>
          </cell>
          <cell r="F217">
            <v>257.149</v>
          </cell>
        </row>
        <row r="218">
          <cell r="B218" t="str">
            <v>Электрические печи для сушки сварочных материалов с регулированием температуры в пределах 80-500 гр.С</v>
          </cell>
          <cell r="C218" t="str">
            <v>маш-ч</v>
          </cell>
          <cell r="E218" t="str">
            <v>-041400</v>
          </cell>
          <cell r="F218">
            <v>0.17727999999999999</v>
          </cell>
        </row>
        <row r="219">
          <cell r="B219" t="str">
            <v>Электростанции передвижные 2 кВт</v>
          </cell>
          <cell r="C219" t="str">
            <v>маш.-ч</v>
          </cell>
          <cell r="E219" t="str">
            <v>-040101</v>
          </cell>
          <cell r="F219">
            <v>0.10290000000000001</v>
          </cell>
        </row>
        <row r="220">
          <cell r="B220" t="str">
            <v>Электростанции передвижные 4 кВт</v>
          </cell>
          <cell r="C220" t="str">
            <v>маш-ч</v>
          </cell>
          <cell r="E220" t="str">
            <v>-040102</v>
          </cell>
          <cell r="F220">
            <v>8.1320000000000003E-2</v>
          </cell>
        </row>
        <row r="221">
          <cell r="B221" t="str">
            <v>Электростанции передвижные 30 кВт</v>
          </cell>
          <cell r="C221" t="str">
            <v>маш-ч</v>
          </cell>
          <cell r="E221" t="str">
            <v>-152700</v>
          </cell>
          <cell r="F221">
            <v>423.22800000000001</v>
          </cell>
        </row>
        <row r="222">
          <cell r="B222" t="str">
            <v>Электростанции передвижные 60 кВт</v>
          </cell>
          <cell r="C222" t="str">
            <v>маш-ч</v>
          </cell>
          <cell r="E222" t="str">
            <v>-152701</v>
          </cell>
          <cell r="F222">
            <v>3578.98</v>
          </cell>
        </row>
        <row r="223">
          <cell r="B223" t="str">
            <v>Электростанции передвижные 100 кВт</v>
          </cell>
          <cell r="C223" t="str">
            <v>маш-ч</v>
          </cell>
          <cell r="E223" t="str">
            <v>-152702</v>
          </cell>
          <cell r="F223">
            <v>766.09299999999996</v>
          </cell>
        </row>
        <row r="224">
          <cell r="B224" t="str">
            <v>Электростанции передвижные 60 кВт</v>
          </cell>
          <cell r="C224" t="str">
            <v>маш-ч</v>
          </cell>
          <cell r="E224" t="str">
            <v>-152701</v>
          </cell>
          <cell r="F224">
            <v>240.61</v>
          </cell>
        </row>
        <row r="225">
          <cell r="B225" t="str">
            <v>Ямокопатели</v>
          </cell>
          <cell r="C225" t="str">
            <v>маш-ч</v>
          </cell>
          <cell r="E225" t="str">
            <v>-091500</v>
          </cell>
          <cell r="F225">
            <v>3.0331600000000001</v>
          </cell>
        </row>
        <row r="226">
          <cell r="B226" t="str">
            <v>Котлы битумные передвижные 400 л</v>
          </cell>
          <cell r="C226" t="str">
            <v>маш-ч</v>
          </cell>
          <cell r="E226" t="str">
            <v>-121011</v>
          </cell>
          <cell r="F226">
            <v>185.25299999999999</v>
          </cell>
        </row>
        <row r="227">
          <cell r="B227" t="str">
            <v>Пресс гидравлический с электроприводом</v>
          </cell>
          <cell r="C227" t="str">
            <v>маш-ч</v>
          </cell>
          <cell r="E227" t="str">
            <v>-350451</v>
          </cell>
          <cell r="F227">
            <v>1.595</v>
          </cell>
        </row>
        <row r="228">
          <cell r="B228" t="str">
            <v>Станок трубоотрезной</v>
          </cell>
          <cell r="C228" t="str">
            <v>маш-ч</v>
          </cell>
          <cell r="E228" t="str">
            <v>-331005</v>
          </cell>
          <cell r="F228">
            <v>2.3160500000000002</v>
          </cell>
        </row>
        <row r="229">
          <cell r="B229" t="str">
            <v>Станок трубонарезной</v>
          </cell>
          <cell r="C229" t="str">
            <v>маш-ч</v>
          </cell>
          <cell r="E229" t="str">
            <v>-331006</v>
          </cell>
          <cell r="F229">
            <v>0.90585000000000004</v>
          </cell>
        </row>
        <row r="230">
          <cell r="B230" t="str">
            <v>Электроперфоратор</v>
          </cell>
          <cell r="C230" t="str">
            <v>маш-ч</v>
          </cell>
          <cell r="E230" t="str">
            <v>-331451</v>
          </cell>
          <cell r="F230">
            <v>22.403199999999998</v>
          </cell>
        </row>
        <row r="231">
          <cell r="B231" t="str">
            <v>Автомобиль бортовой</v>
          </cell>
          <cell r="C231" t="str">
            <v>маш-ч</v>
          </cell>
          <cell r="E231" t="str">
            <v>-400001</v>
          </cell>
          <cell r="F231">
            <v>157.93199999999999</v>
          </cell>
        </row>
        <row r="232">
          <cell r="B232" t="str">
            <v>Комплект оборудования для газовой сварки и резки</v>
          </cell>
          <cell r="C232" t="str">
            <v>маш-ч</v>
          </cell>
          <cell r="E232" t="str">
            <v>-040504</v>
          </cell>
          <cell r="F232">
            <v>312.601</v>
          </cell>
        </row>
        <row r="233">
          <cell r="B233" t="str">
            <v>Краны мостовые электрические при работе на монтаже технологического оборудования общего назначения 10 т</v>
          </cell>
          <cell r="C233" t="str">
            <v>маш-ч</v>
          </cell>
          <cell r="E233" t="str">
            <v>-020811</v>
          </cell>
          <cell r="F233">
            <v>0.375</v>
          </cell>
        </row>
        <row r="234">
          <cell r="B234" t="str">
            <v>Подъемники гидравлические, высотой подъема 10 м</v>
          </cell>
          <cell r="C234" t="str">
            <v>маш-ч</v>
          </cell>
          <cell r="E234" t="str">
            <v>-030902</v>
          </cell>
          <cell r="F234">
            <v>23.465</v>
          </cell>
        </row>
        <row r="235">
          <cell r="B235" t="str">
            <v>Автогидроподъемники, высотой подъема 12 м</v>
          </cell>
          <cell r="C235" t="str">
            <v>маш.-ч</v>
          </cell>
          <cell r="E235" t="str">
            <v>-031001</v>
          </cell>
          <cell r="F235">
            <v>4.0339099999999997</v>
          </cell>
        </row>
        <row r="236">
          <cell r="B236" t="str">
            <v>Автогидроподъемники, высотой подъема 28 м</v>
          </cell>
          <cell r="C236" t="str">
            <v>маш.-ч</v>
          </cell>
          <cell r="E236" t="str">
            <v>-031004</v>
          </cell>
          <cell r="F236">
            <v>901.47799999999995</v>
          </cell>
        </row>
        <row r="237">
          <cell r="B237" t="str">
            <v>Горелка газопламенная</v>
          </cell>
          <cell r="C237" t="str">
            <v>маш-ч</v>
          </cell>
          <cell r="E237" t="str">
            <v>-150401</v>
          </cell>
          <cell r="F237">
            <v>2829.93</v>
          </cell>
        </row>
        <row r="238">
          <cell r="B238" t="str">
            <v>Агрегат электронасосный, 7,2 м3/ч</v>
          </cell>
          <cell r="C238" t="str">
            <v>маш-ч</v>
          </cell>
          <cell r="E238" t="str">
            <v>-310155</v>
          </cell>
          <cell r="F238">
            <v>0.22259999999999999</v>
          </cell>
        </row>
        <row r="239">
          <cell r="B239" t="str">
            <v>Станок для заточки бурового инструмента</v>
          </cell>
          <cell r="C239" t="str">
            <v>маш-ч</v>
          </cell>
          <cell r="E239" t="str">
            <v>-331542</v>
          </cell>
          <cell r="F239">
            <v>0.14000000000000001</v>
          </cell>
        </row>
        <row r="240">
          <cell r="B240" t="str">
            <v>Агрегаты окрасочные с пневматическим распылением для окраски поверхностей конструкций мощностью 1 кВт</v>
          </cell>
          <cell r="C240" t="str">
            <v>маш-ч</v>
          </cell>
          <cell r="E240" t="str">
            <v>-340101</v>
          </cell>
          <cell r="F240">
            <v>8.4102800000000002</v>
          </cell>
        </row>
        <row r="241">
          <cell r="B241" t="str">
            <v>Автомобиль бортовой грузоподъемностью до 8 т</v>
          </cell>
          <cell r="C241" t="str">
            <v>маш-ч</v>
          </cell>
          <cell r="E241" t="str">
            <v>-400002</v>
          </cell>
          <cell r="F241">
            <v>602.13199999999995</v>
          </cell>
        </row>
        <row r="242">
          <cell r="B242" t="str">
            <v>Автомобиль бортовой грузоподъемностью до 10 т</v>
          </cell>
          <cell r="C242" t="str">
            <v>маш.-ч</v>
          </cell>
          <cell r="E242" t="str">
            <v>-400003</v>
          </cell>
          <cell r="F242">
            <v>17.82</v>
          </cell>
        </row>
        <row r="243">
          <cell r="B243" t="str">
            <v>Автомобиль бортовой грузоподъемностью до 15  т</v>
          </cell>
          <cell r="C243" t="str">
            <v>маш-ч</v>
          </cell>
          <cell r="E243" t="str">
            <v>-400004</v>
          </cell>
          <cell r="F243">
            <v>15.587</v>
          </cell>
        </row>
        <row r="244">
          <cell r="B244" t="str">
            <v>Автомобиль-самосвал грузоподъемностью до 10  т</v>
          </cell>
          <cell r="C244" t="str">
            <v>маш-ч</v>
          </cell>
          <cell r="E244" t="str">
            <v>-400052</v>
          </cell>
          <cell r="F244">
            <v>159683</v>
          </cell>
        </row>
        <row r="245">
          <cell r="B245" t="str">
            <v>Тягач седельный 15 т</v>
          </cell>
          <cell r="C245" t="str">
            <v>маш-ч</v>
          </cell>
          <cell r="E245" t="str">
            <v>-400102</v>
          </cell>
          <cell r="F245">
            <v>221.17</v>
          </cell>
        </row>
        <row r="246">
          <cell r="B246" t="str">
            <v>Полуприцепы-тяжеловозы 40 т</v>
          </cell>
          <cell r="C246" t="str">
            <v>маш-ч</v>
          </cell>
          <cell r="E246" t="str">
            <v>-400131</v>
          </cell>
          <cell r="F246">
            <v>221.17</v>
          </cell>
        </row>
        <row r="247">
          <cell r="B247" t="str">
            <v>Спецавтомашина на шасси типа ГАЗ</v>
          </cell>
          <cell r="C247" t="str">
            <v>маш-ч</v>
          </cell>
          <cell r="E247" t="str">
            <v>-400301</v>
          </cell>
          <cell r="F247">
            <v>3.08</v>
          </cell>
        </row>
        <row r="248">
          <cell r="B248" t="str">
            <v>Рамы планировочные</v>
          </cell>
          <cell r="C248" t="str">
            <v>маш-ч</v>
          </cell>
          <cell r="E248" t="str">
            <v>-092301</v>
          </cell>
          <cell r="F248">
            <v>27.142199999999999</v>
          </cell>
        </row>
        <row r="249">
          <cell r="B249" t="str">
            <v>Бензопила</v>
          </cell>
          <cell r="C249" t="str">
            <v>маш.-ч</v>
          </cell>
          <cell r="E249" t="str">
            <v>-331601</v>
          </cell>
          <cell r="F249">
            <v>6987.38</v>
          </cell>
        </row>
        <row r="250">
          <cell r="B250" t="str">
            <v>Спецавтомашина типа УАЗ</v>
          </cell>
          <cell r="C250" t="str">
            <v>маш.-ч</v>
          </cell>
          <cell r="E250" t="str">
            <v>-400302</v>
          </cell>
          <cell r="F250">
            <v>29.79</v>
          </cell>
        </row>
        <row r="251">
          <cell r="B251" t="str">
            <v>Емкость 5 м3</v>
          </cell>
          <cell r="C251" t="str">
            <v>маш-ч</v>
          </cell>
          <cell r="E251" t="str">
            <v>-360602</v>
          </cell>
          <cell r="F251">
            <v>7.0641999999999996</v>
          </cell>
        </row>
        <row r="252">
          <cell r="B252" t="str">
            <v>Пила электрическая цепная</v>
          </cell>
          <cell r="C252" t="str">
            <v>маш-ч</v>
          </cell>
          <cell r="E252" t="str">
            <v>-331532</v>
          </cell>
          <cell r="F252">
            <v>1.7569999999999999E-2</v>
          </cell>
        </row>
        <row r="253">
          <cell r="B253" t="str">
            <v>Автомобили бортовые грузоподъемностью до 5 т</v>
          </cell>
          <cell r="C253" t="str">
            <v>маш.-ч</v>
          </cell>
          <cell r="E253" t="str">
            <v>-400001</v>
          </cell>
          <cell r="F253">
            <v>3296.08</v>
          </cell>
        </row>
        <row r="254">
          <cell r="B254" t="str">
            <v>Автомобили-самосвалы грузоподъемностью до 7 т</v>
          </cell>
          <cell r="C254" t="str">
            <v>маш.-ч</v>
          </cell>
          <cell r="E254" t="str">
            <v>-400051</v>
          </cell>
          <cell r="F254">
            <v>0.1191</v>
          </cell>
        </row>
        <row r="255">
          <cell r="B255" t="str">
            <v>Вибраторы глубинные</v>
          </cell>
          <cell r="C255" t="str">
            <v>маш.-ч.</v>
          </cell>
          <cell r="E255" t="str">
            <v>-111100</v>
          </cell>
          <cell r="F255">
            <v>155.77099999999999</v>
          </cell>
        </row>
        <row r="256">
          <cell r="B256" t="str">
            <v>Вибраторы поверхностные</v>
          </cell>
          <cell r="C256" t="str">
            <v>маш.-ч</v>
          </cell>
          <cell r="E256" t="str">
            <v>-111301</v>
          </cell>
          <cell r="F256">
            <v>0.58386000000000005</v>
          </cell>
        </row>
        <row r="257">
          <cell r="B257" t="str">
            <v>Краны башенные при работе на других видах строительства (кроме монтажа технологического оборудования) 8 т</v>
          </cell>
          <cell r="C257" t="str">
            <v>маш-ч</v>
          </cell>
          <cell r="E257" t="str">
            <v>-020129</v>
          </cell>
          <cell r="F257">
            <v>0.59796000000000005</v>
          </cell>
        </row>
        <row r="258">
          <cell r="B258" t="str">
            <v>Вышки телескопические 25 м</v>
          </cell>
          <cell r="C258" t="str">
            <v>маш-ч</v>
          </cell>
          <cell r="E258" t="str">
            <v>-031050</v>
          </cell>
          <cell r="F258">
            <v>18.849599999999999</v>
          </cell>
        </row>
        <row r="259">
          <cell r="B259" t="str">
            <v>Молотки бурильные средние</v>
          </cell>
          <cell r="C259" t="str">
            <v>маш-ч</v>
          </cell>
          <cell r="E259" t="str">
            <v>-100653</v>
          </cell>
          <cell r="F259">
            <v>203</v>
          </cell>
        </row>
        <row r="260">
          <cell r="B260" t="str">
            <v>Катки дорожные самоходные вибрационные, масса более 8 т</v>
          </cell>
          <cell r="C260" t="str">
            <v>маш.-ч</v>
          </cell>
          <cell r="E260" t="str">
            <v>-120952</v>
          </cell>
          <cell r="F260">
            <v>5.6816000000000004</v>
          </cell>
        </row>
        <row r="261">
          <cell r="B261" t="str">
            <v>Распределители каменной мелочи</v>
          </cell>
          <cell r="C261" t="str">
            <v>маш.-ч</v>
          </cell>
          <cell r="E261" t="str">
            <v>-121803</v>
          </cell>
          <cell r="F261">
            <v>1.10965</v>
          </cell>
        </row>
        <row r="262">
          <cell r="B262" t="str">
            <v>Виброплита с двигателем внутреннего сгорания</v>
          </cell>
          <cell r="C262" t="str">
            <v>маш.-ч</v>
          </cell>
          <cell r="E262" t="str">
            <v>-122801</v>
          </cell>
          <cell r="F262">
            <v>3.6613000000000002</v>
          </cell>
        </row>
        <row r="263">
          <cell r="B263" t="str">
            <v>Электрокалориферы производительностью 1000 м3/час</v>
          </cell>
          <cell r="C263" t="str">
            <v>маш.-ч</v>
          </cell>
          <cell r="E263" t="str">
            <v>-331420</v>
          </cell>
          <cell r="F263">
            <v>761.44</v>
          </cell>
        </row>
        <row r="264">
          <cell r="B264" t="str">
            <v>Стрелы монтажные А-образные, высотой до 22 м для подъема опор ВЛ</v>
          </cell>
          <cell r="C264" t="str">
            <v>маш.-ч</v>
          </cell>
          <cell r="E264" t="str">
            <v>-030851</v>
          </cell>
          <cell r="F264">
            <v>8.6013500000000001</v>
          </cell>
        </row>
        <row r="265">
          <cell r="B265" t="str">
            <v>Шарниры монтажные для подъема стальных опор ВЛ</v>
          </cell>
          <cell r="C265" t="str">
            <v>маш.-ч</v>
          </cell>
          <cell r="E265" t="str">
            <v>-030861</v>
          </cell>
          <cell r="F265">
            <v>8.6013500000000001</v>
          </cell>
        </row>
        <row r="266">
          <cell r="B266" t="str">
            <v>Спецавтомашины, грузоподъемностью до 8 т, вездеходы</v>
          </cell>
          <cell r="C266" t="str">
            <v>маш.-ч</v>
          </cell>
          <cell r="E266" t="str">
            <v>-400311</v>
          </cell>
          <cell r="F266">
            <v>8616.6200000000008</v>
          </cell>
        </row>
        <row r="267">
          <cell r="B267" t="str">
            <v>Прессы кривошипные простого действия 25 (2.5) кН (тс)</v>
          </cell>
          <cell r="C267" t="str">
            <v>маш.-ч</v>
          </cell>
          <cell r="E267" t="str">
            <v>-350461</v>
          </cell>
          <cell r="F267">
            <v>0.09</v>
          </cell>
        </row>
        <row r="268">
          <cell r="B268" t="str">
            <v>Прессы листогибочные кривошипные 1000 (100) кН (тс)</v>
          </cell>
          <cell r="C268" t="str">
            <v>маш.-ч</v>
          </cell>
          <cell r="E268" t="str">
            <v>-350471</v>
          </cell>
          <cell r="F268">
            <v>0.09</v>
          </cell>
        </row>
        <row r="269">
          <cell r="B269" t="str">
            <v>Бункеры</v>
          </cell>
          <cell r="C269" t="str">
            <v>маш.-ч</v>
          </cell>
          <cell r="E269" t="str">
            <v>-360611</v>
          </cell>
          <cell r="F269">
            <v>50.648000000000003</v>
          </cell>
        </row>
        <row r="270">
          <cell r="B270" t="str">
            <v>Установки направленного бурения для бестраншейной прокладки типа Навигатор с тяговым усилием 40 Кн</v>
          </cell>
          <cell r="C270" t="str">
            <v>маш.-ч</v>
          </cell>
          <cell r="E270" t="str">
            <v>-380601</v>
          </cell>
          <cell r="F270">
            <v>44.55</v>
          </cell>
        </row>
        <row r="271">
          <cell r="B271" t="str">
            <v>Трубоукладчик ТО-1224 грузоподъемностью 12 т</v>
          </cell>
          <cell r="C271" t="str">
            <v>маш.-ч</v>
          </cell>
          <cell r="E271" t="str">
            <v>-150708</v>
          </cell>
          <cell r="F271">
            <v>1330.53</v>
          </cell>
        </row>
        <row r="272">
          <cell r="B272" t="str">
            <v>Трубоукладчик D-355C грузоподъемностью 92 т</v>
          </cell>
          <cell r="C272" t="str">
            <v>маш.-ч</v>
          </cell>
          <cell r="E272" t="str">
            <v>-381301</v>
          </cell>
          <cell r="F272">
            <v>8240.42</v>
          </cell>
        </row>
        <row r="273">
          <cell r="B273" t="str">
            <v>Сварочный выпрямитель типа Linсоln Dс-400</v>
          </cell>
          <cell r="C273" t="str">
            <v>маш.-ч</v>
          </cell>
          <cell r="E273" t="str">
            <v>-392251</v>
          </cell>
          <cell r="F273">
            <v>37630.5</v>
          </cell>
        </row>
        <row r="274">
          <cell r="B274" t="str">
            <v>Трубоукладчик ТГ-321 грузоподъемностью 32 т</v>
          </cell>
          <cell r="C274" t="str">
            <v>маш.-ч</v>
          </cell>
          <cell r="E274" t="str">
            <v>-150707</v>
          </cell>
          <cell r="F274">
            <v>3123.37</v>
          </cell>
        </row>
        <row r="275">
          <cell r="B275" t="str">
            <v>Плетевоз на автомобильном ходу грузоподъемностью 25 т</v>
          </cell>
          <cell r="C275" t="str">
            <v>маш.-ч</v>
          </cell>
          <cell r="E275" t="str">
            <v>-152412</v>
          </cell>
          <cell r="F275">
            <v>1610.15</v>
          </cell>
        </row>
        <row r="276">
          <cell r="B276" t="str">
            <v>Полотенце мягкое для труб диаметром до 300 мм</v>
          </cell>
          <cell r="C276" t="str">
            <v>маш.-ч</v>
          </cell>
          <cell r="E276" t="str">
            <v>-153701</v>
          </cell>
          <cell r="F276">
            <v>138.965</v>
          </cell>
        </row>
        <row r="277">
          <cell r="B277" t="str">
            <v>Полотенце мягкое для труб диаметром 1000 мм</v>
          </cell>
          <cell r="C277" t="str">
            <v>маш.-ч</v>
          </cell>
          <cell r="E277" t="str">
            <v>-153704</v>
          </cell>
          <cell r="F277">
            <v>137.58799999999999</v>
          </cell>
        </row>
        <row r="278">
          <cell r="B278" t="str">
            <v>Полотенце мягкое для труб диаметром 1200-1400 мм</v>
          </cell>
          <cell r="C278" t="str">
            <v>маш.-ч</v>
          </cell>
          <cell r="E278" t="str">
            <v>-153705</v>
          </cell>
          <cell r="F278">
            <v>5779.17</v>
          </cell>
        </row>
        <row r="279">
          <cell r="B279" t="str">
            <v>Устройство для исправления вмятин на трубах диаметром 600-1400 мм</v>
          </cell>
          <cell r="C279" t="str">
            <v>маш.-ч</v>
          </cell>
          <cell r="E279" t="str">
            <v>-151401</v>
          </cell>
          <cell r="F279">
            <v>99.035399999999996</v>
          </cell>
        </row>
        <row r="280">
          <cell r="B280" t="str">
            <v>Установки для подогрева стыков труб диаметром 200 мм</v>
          </cell>
          <cell r="C280" t="str">
            <v>маш.-ч</v>
          </cell>
          <cell r="E280" t="str">
            <v>-151701</v>
          </cell>
          <cell r="F280">
            <v>1.23</v>
          </cell>
        </row>
        <row r="281">
          <cell r="B281" t="str">
            <v>Установки для подогрева стыков труб диаметром 300 мм</v>
          </cell>
          <cell r="C281" t="str">
            <v>маш.-ч</v>
          </cell>
          <cell r="E281" t="str">
            <v>-151702</v>
          </cell>
          <cell r="F281">
            <v>4.8</v>
          </cell>
        </row>
        <row r="282">
          <cell r="B282" t="str">
            <v>Установки для подогрева стыков труб диаметром 1400 мм</v>
          </cell>
          <cell r="C282" t="str">
            <v>маш.-ч</v>
          </cell>
          <cell r="E282" t="str">
            <v>-151711</v>
          </cell>
          <cell r="F282">
            <v>435.55</v>
          </cell>
        </row>
        <row r="283">
          <cell r="B283" t="str">
            <v>Траверса грузоподъемностью 5 т для подъема труб</v>
          </cell>
          <cell r="C283" t="str">
            <v>маш.-ч</v>
          </cell>
          <cell r="E283" t="str">
            <v>-153552</v>
          </cell>
          <cell r="F283">
            <v>86.008600000000001</v>
          </cell>
        </row>
        <row r="284">
          <cell r="B284" t="str">
            <v>Компрессоры передвижные "АТLАS СОРСО" или аналогичного типа, давление до 2,5 МПа, производительность до 34 м3/ми</v>
          </cell>
          <cell r="C284" t="str">
            <v>маш.-ч</v>
          </cell>
          <cell r="E284" t="str">
            <v>-391752</v>
          </cell>
          <cell r="F284">
            <v>1404.26</v>
          </cell>
        </row>
        <row r="285">
          <cell r="B285" t="str">
            <v>Фотолаборатория типа "Sоlus Sсhаll"</v>
          </cell>
          <cell r="C285" t="str">
            <v>маш.-ч</v>
          </cell>
          <cell r="E285" t="str">
            <v>-393002</v>
          </cell>
          <cell r="F285">
            <v>1486.93</v>
          </cell>
        </row>
        <row r="286">
          <cell r="B286" t="str">
            <v>Краны плавучие самоходные речные 15 т южн. зона</v>
          </cell>
          <cell r="C286" t="str">
            <v>маш-ч</v>
          </cell>
          <cell r="E286" t="str">
            <v>-400303</v>
          </cell>
          <cell r="F286">
            <v>1.25</v>
          </cell>
        </row>
        <row r="287">
          <cell r="B287" t="str">
            <v>Вентилятор центральной вентиляции с двигателем мощностью до 200 кВт</v>
          </cell>
          <cell r="C287" t="str">
            <v>маш-ч</v>
          </cell>
          <cell r="E287" t="str">
            <v>-152701-1</v>
          </cell>
          <cell r="F287">
            <v>211.803</v>
          </cell>
        </row>
        <row r="288">
          <cell r="B288" t="str">
            <v>Вентилятор центральной вентиляции с двигателем мощностью до 250 кВт</v>
          </cell>
          <cell r="C288" t="str">
            <v>маш-ч</v>
          </cell>
          <cell r="E288" t="str">
            <v>-151303-1</v>
          </cell>
          <cell r="F288">
            <v>137.58799999999999</v>
          </cell>
        </row>
        <row r="289">
          <cell r="B289" t="str">
            <v>Электростанции передвижные 75квт</v>
          </cell>
          <cell r="C289" t="str">
            <v>маш-ч</v>
          </cell>
          <cell r="E289" t="str">
            <v>-152702-1</v>
          </cell>
          <cell r="F289">
            <v>13504.5</v>
          </cell>
        </row>
        <row r="290">
          <cell r="B290" t="str">
            <v>Уст-ка УНП-2-7-65 для нанес.мастики</v>
          </cell>
          <cell r="C290" t="str">
            <v>маш.-ч</v>
          </cell>
          <cell r="E290" t="str">
            <v>-154001</v>
          </cell>
          <cell r="F290">
            <v>69.58</v>
          </cell>
        </row>
        <row r="291">
          <cell r="B291" t="str">
            <v>Уст-ка "Радуга" для нанес.праймера</v>
          </cell>
          <cell r="C291" t="str">
            <v>маш.-ч</v>
          </cell>
          <cell r="E291" t="str">
            <v>-154002</v>
          </cell>
          <cell r="F291">
            <v>65.81</v>
          </cell>
        </row>
        <row r="292">
          <cell r="B292" t="str">
            <v>Спецавтомашины на базе Урал 4320</v>
          </cell>
          <cell r="C292" t="str">
            <v>маш.-ч</v>
          </cell>
          <cell r="E292" t="str">
            <v>-400303</v>
          </cell>
          <cell r="F292">
            <v>25.23</v>
          </cell>
        </row>
        <row r="293">
          <cell r="A293" t="str">
            <v>И</v>
          </cell>
          <cell r="B293" t="str">
            <v>Итого машины и механизмы</v>
          </cell>
          <cell r="C293" t="str">
            <v>руб</v>
          </cell>
        </row>
        <row r="298">
          <cell r="B298" t="str">
            <v>Материалы</v>
          </cell>
        </row>
        <row r="299">
          <cell r="B299" t="str">
            <v>Hитки швейные</v>
          </cell>
          <cell r="C299" t="str">
            <v>кг</v>
          </cell>
          <cell r="E299" t="str">
            <v>500-9619</v>
          </cell>
          <cell r="F299">
            <v>7.1999999999999995E-2</v>
          </cell>
        </row>
        <row r="300">
          <cell r="B300" t="str">
            <v>Аммонит N6 жв в патронах</v>
          </cell>
          <cell r="C300" t="str">
            <v>т</v>
          </cell>
          <cell r="E300" t="str">
            <v>112-0003</v>
          </cell>
          <cell r="F300">
            <v>0.2492</v>
          </cell>
        </row>
        <row r="301">
          <cell r="B301" t="str">
            <v>Аммонит N6 жв порошком</v>
          </cell>
          <cell r="C301" t="str">
            <v>т</v>
          </cell>
          <cell r="E301" t="str">
            <v>112-0002</v>
          </cell>
          <cell r="F301">
            <v>0.74480000000000002</v>
          </cell>
        </row>
        <row r="302">
          <cell r="B302" t="str">
            <v>Асбест-наполнитель</v>
          </cell>
          <cell r="C302" t="str">
            <v>т</v>
          </cell>
          <cell r="E302" t="str">
            <v>101-0002</v>
          </cell>
          <cell r="F302">
            <v>3.4224000000000001</v>
          </cell>
        </row>
        <row r="303">
          <cell r="B303" t="str">
            <v>Асбестовый шнур общего назначения (ШАОН-1) диаметром 3-5 мм</v>
          </cell>
          <cell r="C303" t="str">
            <v>т</v>
          </cell>
          <cell r="E303" t="str">
            <v>101-0025</v>
          </cell>
          <cell r="F303">
            <v>0</v>
          </cell>
        </row>
        <row r="304">
          <cell r="B304" t="str">
            <v>Асфальтобетон Объем: 0.7*9*2.3=14.49</v>
          </cell>
          <cell r="C304" t="str">
            <v>т</v>
          </cell>
          <cell r="F304">
            <v>39.42</v>
          </cell>
        </row>
        <row r="305">
          <cell r="B305" t="str">
            <v>Асфальтобетонная смесь</v>
          </cell>
          <cell r="C305" t="str">
            <v>т</v>
          </cell>
          <cell r="E305" t="str">
            <v>410-9010</v>
          </cell>
          <cell r="F305">
            <v>267.279</v>
          </cell>
        </row>
        <row r="306">
          <cell r="B306" t="str">
            <v>Ацетилен газообразный технический</v>
          </cell>
          <cell r="C306" t="str">
            <v>м3</v>
          </cell>
          <cell r="E306" t="str">
            <v>101-1602</v>
          </cell>
          <cell r="F306">
            <v>4.9954000000000001</v>
          </cell>
        </row>
        <row r="307">
          <cell r="B307" t="str">
            <v>Ацетон технический I сорта</v>
          </cell>
          <cell r="C307" t="str">
            <v>т</v>
          </cell>
          <cell r="E307" t="str">
            <v>113-0003</v>
          </cell>
          <cell r="F307">
            <v>4.65E-2</v>
          </cell>
        </row>
        <row r="308">
          <cell r="B308" t="str">
            <v>Белила густотертые литопонные</v>
          </cell>
          <cell r="C308" t="str">
            <v>т</v>
          </cell>
          <cell r="E308" t="str">
            <v>101-0380</v>
          </cell>
          <cell r="F308">
            <v>5.0000000000000001E-4</v>
          </cell>
        </row>
        <row r="309">
          <cell r="B309" t="str">
            <v>Белила густотертые цинковые: марки МА-011-2</v>
          </cell>
          <cell r="C309" t="str">
            <v>т</v>
          </cell>
          <cell r="E309" t="str">
            <v>101-0385</v>
          </cell>
          <cell r="F309">
            <v>3.0620000000000001E-2</v>
          </cell>
        </row>
        <row r="310">
          <cell r="B310" t="str">
            <v>Белила цинковые густотертые МА-011-0</v>
          </cell>
          <cell r="C310" t="str">
            <v>т</v>
          </cell>
          <cell r="F310">
            <v>2E-3</v>
          </cell>
        </row>
        <row r="311">
          <cell r="B311" t="str">
            <v>Белила цинковые, готовые к употреблению, марки МА-15</v>
          </cell>
          <cell r="C311" t="str">
            <v>т</v>
          </cell>
          <cell r="E311" t="str">
            <v>101-0424</v>
          </cell>
          <cell r="F311">
            <v>1.5E-3</v>
          </cell>
        </row>
        <row r="312">
          <cell r="B312" t="str">
            <v>Бензин авиационный Б-70</v>
          </cell>
          <cell r="C312" t="str">
            <v>т</v>
          </cell>
          <cell r="E312" t="str">
            <v>101-0069</v>
          </cell>
          <cell r="F312">
            <v>0.29365000000000002</v>
          </cell>
        </row>
        <row r="313">
          <cell r="B313" t="str">
            <v>Бензин авиационный Б-70</v>
          </cell>
          <cell r="C313" t="str">
            <v>т</v>
          </cell>
          <cell r="F313">
            <v>2.1000000000000001E-2</v>
          </cell>
        </row>
        <row r="314">
          <cell r="B314" t="str">
            <v>Бетон</v>
          </cell>
          <cell r="C314" t="str">
            <v>м3</v>
          </cell>
          <cell r="E314" t="str">
            <v>401-9021</v>
          </cell>
          <cell r="F314">
            <v>2.1215999999999999</v>
          </cell>
        </row>
        <row r="315">
          <cell r="B315" t="str">
            <v>Бетон гидротехнический (на сульфатостойком портландцементе), класс В 12,5 (М150)</v>
          </cell>
          <cell r="C315" t="str">
            <v>м3</v>
          </cell>
          <cell r="E315" t="str">
            <v>401-0225</v>
          </cell>
          <cell r="F315">
            <v>39.141599999999997</v>
          </cell>
        </row>
        <row r="316">
          <cell r="B316" t="str">
            <v>Бетон класса в15 (М-200)</v>
          </cell>
          <cell r="C316" t="str">
            <v>м3</v>
          </cell>
          <cell r="E316" t="str">
            <v>401-0006</v>
          </cell>
          <cell r="F316">
            <v>6.0685000000000002</v>
          </cell>
        </row>
        <row r="317">
          <cell r="B317" t="str">
            <v>Бетон тяжелый В20 Объем: 2*9*1.02=18.36</v>
          </cell>
          <cell r="C317" t="str">
            <v>м3</v>
          </cell>
          <cell r="F317">
            <v>244.95400000000001</v>
          </cell>
        </row>
        <row r="318">
          <cell r="B318" t="str">
            <v>Бетон тяжелый класса в30 (М-400)</v>
          </cell>
          <cell r="C318" t="str">
            <v>м3</v>
          </cell>
          <cell r="E318" t="str">
            <v>401-0011</v>
          </cell>
          <cell r="F318">
            <v>0.14876</v>
          </cell>
        </row>
        <row r="319">
          <cell r="B319" t="str">
            <v>Бетон тяжелый М-100 фракции 20-40мм</v>
          </cell>
          <cell r="C319" t="str">
            <v>м3</v>
          </cell>
          <cell r="E319" t="str">
            <v>401-0003</v>
          </cell>
          <cell r="F319">
            <v>3.2500000000000001E-2</v>
          </cell>
        </row>
        <row r="320">
          <cell r="B320" t="str">
            <v>Бетон тяжелый М-150 фракции 20-40мм</v>
          </cell>
          <cell r="C320" t="str">
            <v>м3</v>
          </cell>
          <cell r="E320" t="str">
            <v>401-0004</v>
          </cell>
          <cell r="F320">
            <v>4.3</v>
          </cell>
        </row>
        <row r="321">
          <cell r="B321" t="str">
            <v>Бетон тяжелый М-200 фракции 20-40мм</v>
          </cell>
          <cell r="C321" t="str">
            <v>м3</v>
          </cell>
          <cell r="E321" t="str">
            <v>401-0006</v>
          </cell>
          <cell r="F321">
            <v>3.3486199999999999</v>
          </cell>
        </row>
        <row r="322">
          <cell r="B322" t="str">
            <v>Бетон тяжелый М-250 фракции 20-40мм</v>
          </cell>
          <cell r="C322" t="str">
            <v>м3</v>
          </cell>
          <cell r="E322" t="str">
            <v>401-0007</v>
          </cell>
          <cell r="F322">
            <v>83.231999999999999</v>
          </cell>
        </row>
        <row r="323">
          <cell r="B323" t="str">
            <v>Бетон тяжелый М-300 фракции 20-40мм</v>
          </cell>
          <cell r="C323" t="str">
            <v>м3</v>
          </cell>
          <cell r="E323" t="str">
            <v>401-0008</v>
          </cell>
          <cell r="F323">
            <v>2.472</v>
          </cell>
        </row>
        <row r="324">
          <cell r="B324" t="str">
            <v>Бетон тяжелый М-400 фракции 20-40мм</v>
          </cell>
          <cell r="C324" t="str">
            <v>м3</v>
          </cell>
          <cell r="E324" t="str">
            <v>401-0011</v>
          </cell>
          <cell r="F324">
            <v>0.51</v>
          </cell>
        </row>
        <row r="325">
          <cell r="B325" t="str">
            <v>Бетон тяжелый, класс В 15 (М200)</v>
          </cell>
          <cell r="C325" t="str">
            <v>м3</v>
          </cell>
          <cell r="E325" t="str">
            <v>401-0006</v>
          </cell>
          <cell r="F325">
            <v>10.797000000000001</v>
          </cell>
        </row>
        <row r="326">
          <cell r="B326" t="str">
            <v>Бирки маркировочные пластмассовые</v>
          </cell>
          <cell r="C326" t="str">
            <v>100шт</v>
          </cell>
          <cell r="E326" t="str">
            <v>500-9500</v>
          </cell>
          <cell r="F326">
            <v>6.4711299999999996</v>
          </cell>
        </row>
        <row r="327">
          <cell r="B327" t="str">
            <v>Бирки-оконцеватели</v>
          </cell>
          <cell r="C327" t="str">
            <v>100шт</v>
          </cell>
          <cell r="E327" t="str">
            <v>500-9502</v>
          </cell>
          <cell r="F327">
            <v>6.9850000000000003</v>
          </cell>
        </row>
        <row r="328">
          <cell r="B328" t="str">
            <v>Битум</v>
          </cell>
          <cell r="C328" t="str">
            <v>т</v>
          </cell>
          <cell r="E328" t="str">
            <v>101-9010</v>
          </cell>
          <cell r="F328">
            <v>2.1035900000000001</v>
          </cell>
        </row>
        <row r="329">
          <cell r="B329" t="str">
            <v>Битум нефтяной дорожный Объем: 0.008*390/10=0.312</v>
          </cell>
          <cell r="C329" t="str">
            <v>т</v>
          </cell>
          <cell r="F329">
            <v>0.312</v>
          </cell>
        </row>
        <row r="330">
          <cell r="B330" t="str">
            <v>Битумно-резиновая мастика МБР-65</v>
          </cell>
          <cell r="C330" t="str">
            <v>т</v>
          </cell>
          <cell r="F330">
            <v>2.5000000000000001E-2</v>
          </cell>
        </row>
        <row r="331">
          <cell r="B331" t="str">
            <v>Битумы нефтяные строительные для кровельных мастик марки бнм-55/60</v>
          </cell>
          <cell r="C331" t="str">
            <v>т</v>
          </cell>
          <cell r="E331" t="str">
            <v>101-0079</v>
          </cell>
          <cell r="F331">
            <v>3.4156</v>
          </cell>
        </row>
        <row r="332">
          <cell r="B332" t="str">
            <v>Битумы нефтяные строительные для кровельных мастик марки бнм-75/35</v>
          </cell>
          <cell r="C332" t="str">
            <v>т</v>
          </cell>
          <cell r="E332" t="str">
            <v>101-0080</v>
          </cell>
          <cell r="F332">
            <v>10.277699999999999</v>
          </cell>
        </row>
        <row r="333">
          <cell r="B333" t="str">
            <v>Битумы нефтяные строительные изоляционные бни-IV-3, бни-IV, бни- V</v>
          </cell>
          <cell r="C333" t="str">
            <v>т</v>
          </cell>
          <cell r="E333" t="str">
            <v>101-0072</v>
          </cell>
          <cell r="F333">
            <v>0.25</v>
          </cell>
        </row>
        <row r="334">
          <cell r="B334" t="str">
            <v>Битумы нефтяные строительные изоляционные БНИ-IV-3, БНИ-IV, БНИ- V</v>
          </cell>
          <cell r="C334" t="str">
            <v>т</v>
          </cell>
          <cell r="F334">
            <v>1.1000000000000001</v>
          </cell>
        </row>
        <row r="335">
          <cell r="B335" t="str">
            <v>Битумы нефтяные строительные марки бн-70/30</v>
          </cell>
          <cell r="C335" t="str">
            <v>т</v>
          </cell>
          <cell r="E335" t="str">
            <v>101-0074</v>
          </cell>
          <cell r="F335">
            <v>9.4199999999999996E-3</v>
          </cell>
        </row>
        <row r="336">
          <cell r="B336" t="str">
            <v>Битумы нефтяные строительные марки бн-90/10</v>
          </cell>
          <cell r="C336" t="str">
            <v>т</v>
          </cell>
          <cell r="E336" t="str">
            <v>101-0073</v>
          </cell>
          <cell r="F336">
            <v>1.038E-2</v>
          </cell>
        </row>
        <row r="337">
          <cell r="B337" t="str">
            <v>Блоки запасовки с гидронасосом имп.</v>
          </cell>
          <cell r="C337" t="str">
            <v>шт.</v>
          </cell>
          <cell r="E337" t="str">
            <v>201-0786-1</v>
          </cell>
          <cell r="F337">
            <v>4.8820000000000002E-2</v>
          </cell>
        </row>
        <row r="338">
          <cell r="B338" t="str">
            <v>Блоки оголовков</v>
          </cell>
          <cell r="C338" t="str">
            <v>м3</v>
          </cell>
          <cell r="F338">
            <v>72</v>
          </cell>
        </row>
        <row r="339">
          <cell r="B339" t="str">
            <v>Блоки оголовков из бетона В20</v>
          </cell>
          <cell r="C339" t="str">
            <v>м3</v>
          </cell>
          <cell r="F339">
            <v>65.62</v>
          </cell>
        </row>
        <row r="340">
          <cell r="B340" t="str">
            <v>Блоки сборные бетонные до 1т</v>
          </cell>
          <cell r="C340" t="str">
            <v>м3</v>
          </cell>
          <cell r="F340">
            <v>0.24</v>
          </cell>
        </row>
        <row r="341">
          <cell r="B341" t="str">
            <v>Болты с гайками и шайбами для санитарно-технических работ, диаметром, мм: 12</v>
          </cell>
          <cell r="C341" t="str">
            <v>т</v>
          </cell>
          <cell r="E341" t="str">
            <v>300-0039</v>
          </cell>
          <cell r="F341">
            <v>1.0999999999999999E-2</v>
          </cell>
        </row>
        <row r="342">
          <cell r="B342" t="str">
            <v>Болты с гайками и шайбами для санитарно-технических работ, диаметром, мм: 16</v>
          </cell>
          <cell r="C342" t="str">
            <v>т</v>
          </cell>
          <cell r="E342" t="str">
            <v>300-0040</v>
          </cell>
          <cell r="F342">
            <v>6.6E-3</v>
          </cell>
        </row>
        <row r="343">
          <cell r="B343" t="str">
            <v>Болты с гайками и шайбами оцинкованные, диаметр 12 мм</v>
          </cell>
          <cell r="C343" t="str">
            <v>кг</v>
          </cell>
          <cell r="E343" t="str">
            <v>101-2039</v>
          </cell>
          <cell r="F343">
            <v>0.81399999999999995</v>
          </cell>
        </row>
        <row r="344">
          <cell r="B344" t="str">
            <v>Болты с гайками и шайбами оцинкованные, диаметр 6 мм</v>
          </cell>
          <cell r="C344" t="str">
            <v>кг</v>
          </cell>
          <cell r="E344" t="str">
            <v>101-2036</v>
          </cell>
          <cell r="F344">
            <v>8.3400000000000002E-2</v>
          </cell>
        </row>
        <row r="345">
          <cell r="B345" t="str">
            <v>Болты с гайками и шайбами оцинкованные, диаметр 8 мм</v>
          </cell>
          <cell r="C345" t="str">
            <v>кг</v>
          </cell>
          <cell r="E345" t="str">
            <v>101-2037</v>
          </cell>
          <cell r="F345">
            <v>4.7880000000000003</v>
          </cell>
        </row>
        <row r="346">
          <cell r="B346" t="str">
            <v>Болты с шестигранной головкой диаметром резьбы 10 мм</v>
          </cell>
          <cell r="C346" t="str">
            <v>т</v>
          </cell>
          <cell r="E346" t="str">
            <v>101-0090</v>
          </cell>
          <cell r="F346">
            <v>1.8E-3</v>
          </cell>
        </row>
        <row r="347">
          <cell r="B347" t="str">
            <v>Болты с шестигранной головкой диаметром резьбы 12-/14/ мм</v>
          </cell>
          <cell r="C347" t="str">
            <v>т</v>
          </cell>
          <cell r="E347" t="str">
            <v>101-0091</v>
          </cell>
          <cell r="F347">
            <v>6.6E-4</v>
          </cell>
        </row>
        <row r="348">
          <cell r="B348" t="str">
            <v>Болты с шестигранной головкой диаметром резьбы 16-/18/ мм</v>
          </cell>
          <cell r="C348" t="str">
            <v>т</v>
          </cell>
          <cell r="E348" t="str">
            <v>101-0092</v>
          </cell>
          <cell r="F348">
            <v>2.2000000000000001E-3</v>
          </cell>
        </row>
        <row r="349">
          <cell r="B349" t="str">
            <v>Болты строительные с гайками и шайбами</v>
          </cell>
          <cell r="C349" t="str">
            <v>кг</v>
          </cell>
          <cell r="E349" t="str">
            <v>101-1977</v>
          </cell>
          <cell r="F349">
            <v>63.959699999999998</v>
          </cell>
        </row>
        <row r="350">
          <cell r="B350" t="str">
            <v>Болты строительные с гайками и шайбами</v>
          </cell>
          <cell r="C350" t="str">
            <v>т</v>
          </cell>
          <cell r="E350" t="str">
            <v>101-1714</v>
          </cell>
          <cell r="F350">
            <v>1.2350000000000001</v>
          </cell>
        </row>
        <row r="351">
          <cell r="B351" t="str">
            <v>Болты строительные с гайками и шайбами</v>
          </cell>
          <cell r="C351" t="str">
            <v>т</v>
          </cell>
          <cell r="F351">
            <v>0.182</v>
          </cell>
        </row>
        <row r="352">
          <cell r="B352" t="str">
            <v>Брезент</v>
          </cell>
          <cell r="C352" t="str">
            <v>м2</v>
          </cell>
          <cell r="E352" t="str">
            <v>101-1597</v>
          </cell>
          <cell r="F352">
            <v>3.8</v>
          </cell>
        </row>
        <row r="353">
          <cell r="B353" t="str">
            <v>Брезент</v>
          </cell>
          <cell r="C353" t="str">
            <v>м2</v>
          </cell>
          <cell r="E353" t="str">
            <v>101-1597</v>
          </cell>
          <cell r="F353">
            <v>15.105399999999999</v>
          </cell>
        </row>
        <row r="354">
          <cell r="B354" t="str">
            <v>Бруски обрезные из хвойных пород длиной 4-6,5 м, шириной 75-150мм, толщиной 40-75 мм, I сорта</v>
          </cell>
          <cell r="C354" t="str">
            <v>м3</v>
          </cell>
          <cell r="E354" t="str">
            <v>102-0023</v>
          </cell>
          <cell r="F354">
            <v>6.6899999999999998E-3</v>
          </cell>
        </row>
        <row r="355">
          <cell r="B355" t="str">
            <v>Бруски обрезные из хвойных пород длиной 4-6,5 м, шириной 75-150мм, толщиной 40-75 мм, II сорта</v>
          </cell>
          <cell r="C355" t="str">
            <v>м3</v>
          </cell>
          <cell r="E355" t="str">
            <v>102-0024</v>
          </cell>
          <cell r="F355">
            <v>20.399999999999999</v>
          </cell>
        </row>
        <row r="356">
          <cell r="B356" t="str">
            <v>Бруски обрезные из хвойных пород длиной 4-6,5 м, шириной 75-150мм, толщиной 40-75 мм, III сорта</v>
          </cell>
          <cell r="C356" t="str">
            <v>м3</v>
          </cell>
          <cell r="E356" t="str">
            <v>102-0025</v>
          </cell>
          <cell r="F356">
            <v>0.48130000000000001</v>
          </cell>
        </row>
        <row r="357">
          <cell r="B357" t="str">
            <v>Бруски обрезные из хвойных пород длиной 4-6,5 м, шириной 75-150мм, толщиной 40-75 мм, IV сорта</v>
          </cell>
          <cell r="C357" t="str">
            <v>м3</v>
          </cell>
          <cell r="E357" t="str">
            <v>102-0026</v>
          </cell>
          <cell r="F357">
            <v>2.4724400000000002</v>
          </cell>
        </row>
        <row r="358">
          <cell r="B358" t="str">
            <v>Брусья необрезные из хвойных пород длиной 2-3,75 м ,любой ширины, толщиной 100-125 мм,сорта: III</v>
          </cell>
          <cell r="C358" t="str">
            <v>м3</v>
          </cell>
          <cell r="E358" t="str">
            <v>102-0097</v>
          </cell>
          <cell r="F358">
            <v>6.4799999999999996E-3</v>
          </cell>
        </row>
        <row r="359">
          <cell r="B359" t="str">
            <v>Брусья необрезные из хвойных пород длиной 4-6,5 м,любой ширины, толщиной 100,125 мм,сорта: IV</v>
          </cell>
          <cell r="C359" t="str">
            <v>м3</v>
          </cell>
          <cell r="E359" t="str">
            <v>102-0038</v>
          </cell>
          <cell r="F359">
            <v>0.31109999999999999</v>
          </cell>
        </row>
        <row r="360">
          <cell r="B360" t="str">
            <v>Брусья обрезные из хвойных пород длиной 4-6,5 м, шириной 75-150мм, толщиной 100,125мм, II сорта</v>
          </cell>
          <cell r="C360" t="str">
            <v>м3</v>
          </cell>
          <cell r="E360" t="str">
            <v>102-0028</v>
          </cell>
          <cell r="F360">
            <v>2.0291999999999999</v>
          </cell>
        </row>
        <row r="361">
          <cell r="B361" t="str">
            <v>Брусья обрезные из хвойных пород длиной 4-6,5 м, шириной 75-150мм, толщиной 150 мм и более, III сорта</v>
          </cell>
          <cell r="C361" t="str">
            <v>м3</v>
          </cell>
          <cell r="E361" t="str">
            <v>102-0033</v>
          </cell>
          <cell r="F361">
            <v>99.709900000000005</v>
          </cell>
        </row>
        <row r="362">
          <cell r="B362" t="str">
            <v>Бумага кабельная электроизоляционная, двухслойная</v>
          </cell>
          <cell r="C362" t="str">
            <v>кг</v>
          </cell>
          <cell r="E362" t="str">
            <v>101-2018</v>
          </cell>
          <cell r="F362">
            <v>0.45</v>
          </cell>
        </row>
        <row r="363">
          <cell r="B363" t="str">
            <v>Бумага шлифовальная</v>
          </cell>
          <cell r="C363" t="str">
            <v>лист</v>
          </cell>
          <cell r="E363" t="str">
            <v>500-9598</v>
          </cell>
          <cell r="F363">
            <v>0.6</v>
          </cell>
        </row>
        <row r="364">
          <cell r="B364" t="str">
            <v>Бязь суровая арт.6804</v>
          </cell>
          <cell r="C364" t="str">
            <v>10м2</v>
          </cell>
          <cell r="E364" t="str">
            <v>101-0113</v>
          </cell>
          <cell r="F364">
            <v>0.378</v>
          </cell>
        </row>
        <row r="365">
          <cell r="B365" t="str">
            <v>Вазелин технический</v>
          </cell>
          <cell r="C365" t="str">
            <v>кг</v>
          </cell>
          <cell r="E365" t="str">
            <v>542-9033</v>
          </cell>
          <cell r="F365">
            <v>0.68500000000000005</v>
          </cell>
        </row>
        <row r="366">
          <cell r="B366" t="str">
            <v>Ветошь</v>
          </cell>
          <cell r="C366" t="str">
            <v>кг</v>
          </cell>
          <cell r="E366" t="str">
            <v>101-1757</v>
          </cell>
          <cell r="F366">
            <v>169.25200000000001</v>
          </cell>
        </row>
        <row r="367">
          <cell r="B367" t="str">
            <v>Внутренний угол(код142 04) МР=3.15*1.076=3.39</v>
          </cell>
          <cell r="C367" t="str">
            <v>шт</v>
          </cell>
          <cell r="F367">
            <v>5</v>
          </cell>
        </row>
        <row r="368">
          <cell r="B368" t="str">
            <v>Внутренний угол(код142 45) МР=0.68*1.076=0.732</v>
          </cell>
          <cell r="C368" t="str">
            <v>шт</v>
          </cell>
          <cell r="F368">
            <v>5</v>
          </cell>
        </row>
        <row r="369">
          <cell r="B369" t="str">
            <v>Вода</v>
          </cell>
          <cell r="C369" t="str">
            <v>м3</v>
          </cell>
          <cell r="E369" t="str">
            <v>411-0001</v>
          </cell>
          <cell r="F369">
            <v>65471.9</v>
          </cell>
        </row>
        <row r="370">
          <cell r="B370" t="str">
            <v>Вода водопроводная</v>
          </cell>
          <cell r="C370" t="str">
            <v>м3</v>
          </cell>
          <cell r="E370" t="str">
            <v>411-0002</v>
          </cell>
          <cell r="F370">
            <v>7.5</v>
          </cell>
        </row>
        <row r="371">
          <cell r="B371" t="str">
            <v>Вольфрам</v>
          </cell>
          <cell r="C371" t="str">
            <v>кг</v>
          </cell>
          <cell r="E371" t="str">
            <v>542-9001</v>
          </cell>
          <cell r="F371">
            <v>1.23E-3</v>
          </cell>
        </row>
        <row r="372">
          <cell r="B372" t="str">
            <v>Воск полиэтиленовый неокисленный марок ПВ-25, ПВ-100, ПВ-200, ПВ- 300, ПВ-500:</v>
          </cell>
          <cell r="C372" t="str">
            <v>т</v>
          </cell>
          <cell r="E372" t="str">
            <v>101-0117</v>
          </cell>
          <cell r="F372">
            <v>3.6999999999999999E-4</v>
          </cell>
        </row>
        <row r="373">
          <cell r="B373" t="str">
            <v>Врем.камеры пуска-приема очистн.устр</v>
          </cell>
          <cell r="C373" t="str">
            <v>шт.</v>
          </cell>
          <cell r="E373" t="str">
            <v>201-0790-1</v>
          </cell>
          <cell r="F373">
            <v>0.75270000000000004</v>
          </cell>
        </row>
        <row r="374">
          <cell r="B374" t="str">
            <v>Вставка диэлектрическая ВДГ-1</v>
          </cell>
          <cell r="C374" t="str">
            <v>шт</v>
          </cell>
          <cell r="F374">
            <v>3</v>
          </cell>
        </row>
        <row r="375">
          <cell r="B375" t="str">
            <v>Втулки изолирующие</v>
          </cell>
          <cell r="C375" t="str">
            <v>шт</v>
          </cell>
          <cell r="E375" t="str">
            <v>500-9061</v>
          </cell>
          <cell r="F375">
            <v>416</v>
          </cell>
        </row>
        <row r="376">
          <cell r="B376" t="str">
            <v>Гайки установочные</v>
          </cell>
          <cell r="C376" t="str">
            <v>100шт</v>
          </cell>
          <cell r="E376" t="str">
            <v>110-9105</v>
          </cell>
          <cell r="F376">
            <v>0.38350000000000001</v>
          </cell>
        </row>
        <row r="377">
          <cell r="B377" t="str">
            <v>Гайки шестигранные с диаметром резьбы 10 мм</v>
          </cell>
          <cell r="C377" t="str">
            <v>т</v>
          </cell>
          <cell r="E377" t="str">
            <v>101-0122</v>
          </cell>
          <cell r="F377">
            <v>5.9999999999999995E-4</v>
          </cell>
        </row>
        <row r="378">
          <cell r="B378" t="str">
            <v>Гвозди строительные</v>
          </cell>
          <cell r="C378" t="str">
            <v>т</v>
          </cell>
          <cell r="E378" t="str">
            <v>101-1805</v>
          </cell>
          <cell r="F378">
            <v>0.25156000000000001</v>
          </cell>
        </row>
        <row r="379">
          <cell r="B379" t="str">
            <v>Гидроизол</v>
          </cell>
          <cell r="C379" t="str">
            <v>м2</v>
          </cell>
          <cell r="E379" t="str">
            <v>101-1564</v>
          </cell>
          <cell r="F379">
            <v>1.2150000000000001</v>
          </cell>
        </row>
        <row r="380">
          <cell r="B380" t="str">
            <v>Гидрофобный заполнитель "Гидрофобинол М"</v>
          </cell>
          <cell r="C380" t="str">
            <v>кг</v>
          </cell>
          <cell r="E380" t="str">
            <v>101-2021</v>
          </cell>
          <cell r="F380">
            <v>35</v>
          </cell>
        </row>
        <row r="381">
          <cell r="B381" t="str">
            <v>Гильзы полиэтиленовые ГП-1 длина 70 мм внутренний диаметр 6,5 мм</v>
          </cell>
          <cell r="C381" t="str">
            <v>шт</v>
          </cell>
          <cell r="E381" t="str">
            <v>110-0201</v>
          </cell>
          <cell r="F381">
            <v>616</v>
          </cell>
        </row>
        <row r="382">
          <cell r="B382" t="str">
            <v>Гильзы соединительные</v>
          </cell>
          <cell r="C382" t="str">
            <v>100шт</v>
          </cell>
          <cell r="E382" t="str">
            <v>500-9140</v>
          </cell>
          <cell r="F382">
            <v>6.7599999999999993E-2</v>
          </cell>
        </row>
        <row r="383">
          <cell r="B383" t="str">
            <v>Гипсовые вяжущие г-3</v>
          </cell>
          <cell r="C383" t="str">
            <v>т</v>
          </cell>
          <cell r="E383" t="str">
            <v>101-0219</v>
          </cell>
          <cell r="F383">
            <v>1E-3</v>
          </cell>
        </row>
        <row r="384">
          <cell r="B384" t="str">
            <v>Глина бентонитовая марки ПБМГ</v>
          </cell>
          <cell r="C384" t="str">
            <v>т</v>
          </cell>
          <cell r="E384" t="str">
            <v>109-0012</v>
          </cell>
          <cell r="F384">
            <v>1.8</v>
          </cell>
        </row>
        <row r="385">
          <cell r="B385" t="str">
            <v>Горячекатаная арматурная сталь гладкая класса а-1, диаметром 6 мм Объем: 0.0355*9=0.32</v>
          </cell>
          <cell r="C385" t="str">
            <v>т</v>
          </cell>
          <cell r="F385">
            <v>0.94399999999999995</v>
          </cell>
        </row>
        <row r="386">
          <cell r="B386" t="str">
            <v>Гравий для строительных работ</v>
          </cell>
          <cell r="C386" t="str">
            <v>м3</v>
          </cell>
          <cell r="E386" t="str">
            <v>408-9281</v>
          </cell>
          <cell r="F386">
            <v>2.42</v>
          </cell>
        </row>
        <row r="387">
          <cell r="B387" t="str">
            <v>Гравий фр.5-10 мм</v>
          </cell>
          <cell r="C387" t="str">
            <v>м3</v>
          </cell>
          <cell r="F387">
            <v>17</v>
          </cell>
        </row>
        <row r="388">
          <cell r="B388" t="str">
            <v>Гравий фракции 10-20мм</v>
          </cell>
          <cell r="C388" t="str">
            <v>м3</v>
          </cell>
          <cell r="E388" t="str">
            <v>М9252</v>
          </cell>
          <cell r="F388">
            <v>0.44</v>
          </cell>
        </row>
        <row r="389">
          <cell r="B389" t="str">
            <v>Грузы ж/б УБО из бетона В15 Объем: 370.4+5.7=376.1</v>
          </cell>
          <cell r="C389" t="str">
            <v>м3</v>
          </cell>
          <cell r="F389">
            <v>376.1</v>
          </cell>
        </row>
        <row r="390">
          <cell r="B390" t="str">
            <v>Грунтовка</v>
          </cell>
          <cell r="C390" t="str">
            <v>т</v>
          </cell>
          <cell r="E390" t="str">
            <v>101-9732</v>
          </cell>
          <cell r="F390">
            <v>3.5610000000000003E-2</v>
          </cell>
        </row>
        <row r="391">
          <cell r="B391" t="str">
            <v>Грунтовка битумная</v>
          </cell>
          <cell r="C391" t="str">
            <v>т</v>
          </cell>
          <cell r="E391" t="str">
            <v>101-1968</v>
          </cell>
          <cell r="F391">
            <v>8.0999999999999996E-4</v>
          </cell>
        </row>
        <row r="392">
          <cell r="B392" t="str">
            <v>Грунтовка ГТ-760ИН, ГТ-831НИ</v>
          </cell>
          <cell r="C392" t="str">
            <v>т</v>
          </cell>
          <cell r="E392" t="str">
            <v>548-0021</v>
          </cell>
          <cell r="F392">
            <v>1.159E-2</v>
          </cell>
        </row>
        <row r="393">
          <cell r="B393" t="str">
            <v>Грунтовка ГФ-0119 красно-коричневая</v>
          </cell>
          <cell r="C393" t="str">
            <v>т</v>
          </cell>
          <cell r="E393" t="str">
            <v>113-0024</v>
          </cell>
          <cell r="F393">
            <v>4.9700000000000001E-2</v>
          </cell>
        </row>
        <row r="394">
          <cell r="B394" t="str">
            <v>Грунтовка ГФ-021 красно-коричневая</v>
          </cell>
          <cell r="C394" t="str">
            <v>т</v>
          </cell>
          <cell r="E394" t="str">
            <v>113-0021</v>
          </cell>
          <cell r="F394">
            <v>1.25E-3</v>
          </cell>
        </row>
        <row r="395">
          <cell r="B395" t="str">
            <v>Держатель светильника</v>
          </cell>
          <cell r="C395" t="str">
            <v>10шт</v>
          </cell>
          <cell r="E395" t="str">
            <v>500-9105</v>
          </cell>
          <cell r="F395">
            <v>54.27</v>
          </cell>
        </row>
        <row r="396">
          <cell r="B396" t="str">
            <v>Детали механические для оттяжек /канатов диаметром до 12.5 мм/ радиомачт деревянных усиленных или из асбестоцементных труб, при высоте опор до 18.5 м</v>
          </cell>
          <cell r="C396" t="str">
            <v>кг</v>
          </cell>
          <cell r="E396" t="str">
            <v>110-0019</v>
          </cell>
          <cell r="F396">
            <v>26</v>
          </cell>
        </row>
        <row r="397">
          <cell r="B397" t="str">
            <v>Диоктилфталат</v>
          </cell>
          <cell r="C397" t="str">
            <v>кг</v>
          </cell>
          <cell r="E397" t="str">
            <v>104-0126</v>
          </cell>
          <cell r="F397">
            <v>66.650000000000006</v>
          </cell>
        </row>
        <row r="398">
          <cell r="B398" t="str">
            <v>Диски калибровочные для трб-ов 1400</v>
          </cell>
          <cell r="C398" t="str">
            <v>шт.</v>
          </cell>
          <cell r="E398" t="str">
            <v>160-9050-2</v>
          </cell>
          <cell r="F398">
            <v>0.48249999999999998</v>
          </cell>
        </row>
        <row r="399">
          <cell r="B399" t="str">
            <v>Диски полиурет.к поршням-раздел.1400</v>
          </cell>
          <cell r="C399" t="str">
            <v>шт.</v>
          </cell>
          <cell r="E399" t="str">
            <v>160-9050-1</v>
          </cell>
          <cell r="F399">
            <v>50.372999999999998</v>
          </cell>
        </row>
        <row r="400">
          <cell r="B400" t="str">
            <v>Дихлорэтан технический I сорта</v>
          </cell>
          <cell r="C400" t="str">
            <v>т</v>
          </cell>
          <cell r="E400" t="str">
            <v>113-0037</v>
          </cell>
          <cell r="F400">
            <v>5.0000000000000002E-5</v>
          </cell>
        </row>
        <row r="401">
          <cell r="B401" t="str">
            <v>Долота шарошечные диаметром 394мм</v>
          </cell>
          <cell r="C401" t="str">
            <v>шт</v>
          </cell>
          <cell r="E401" t="str">
            <v>109-9037</v>
          </cell>
          <cell r="F401">
            <v>2.61</v>
          </cell>
        </row>
        <row r="402">
          <cell r="B402" t="str">
            <v>Долота шарошечные диаметром 490мм</v>
          </cell>
          <cell r="C402" t="str">
            <v>шт</v>
          </cell>
          <cell r="E402" t="str">
            <v>109-9036</v>
          </cell>
          <cell r="F402">
            <v>0.56999999999999995</v>
          </cell>
        </row>
        <row r="403">
          <cell r="B403" t="str">
            <v>Дорожные знаки 2.2</v>
          </cell>
          <cell r="C403" t="str">
            <v>100шт</v>
          </cell>
          <cell r="F403">
            <v>0.04</v>
          </cell>
        </row>
        <row r="404">
          <cell r="B404" t="str">
            <v>Дорожные плиты из бетона М-400 с 3-х кратной оборачиваемостью Объем: 113*0.33=37.29</v>
          </cell>
          <cell r="C404" t="str">
            <v>м3</v>
          </cell>
          <cell r="F404">
            <v>37.29</v>
          </cell>
        </row>
        <row r="405">
          <cell r="B405" t="str">
            <v>Доски необрезные из хвойных пород длиной 2-3,75 м,любой ширины, толщиной 25 мм, сорта: IV</v>
          </cell>
          <cell r="C405" t="str">
            <v>м3</v>
          </cell>
          <cell r="E405" t="str">
            <v>102-0134</v>
          </cell>
          <cell r="F405">
            <v>2.3763999999999998</v>
          </cell>
        </row>
        <row r="406">
          <cell r="B406" t="str">
            <v>Доски необрезные из хвойных пород длиной 4-6,5 м,любой ширины, толщиной 44 мм и более,сорта: IV</v>
          </cell>
          <cell r="C406" t="str">
            <v>м3</v>
          </cell>
          <cell r="E406" t="str">
            <v>102-0082</v>
          </cell>
          <cell r="F406">
            <v>12.153</v>
          </cell>
        </row>
        <row r="407">
          <cell r="B407" t="str">
            <v>Доски обрезные для темпеpатуpного шва Объем: 0.006*390/10=0.234</v>
          </cell>
          <cell r="C407" t="str">
            <v>м3</v>
          </cell>
          <cell r="F407">
            <v>0.23400000000000001</v>
          </cell>
        </row>
        <row r="408">
          <cell r="B408" t="str">
            <v>Доски обрезные из березы или липы длиной 2-3,75 м,любой ширины, толщиной 19-22 мм, сорта: III</v>
          </cell>
          <cell r="C408" t="str">
            <v>м3</v>
          </cell>
          <cell r="E408" t="str">
            <v>102-0179</v>
          </cell>
          <cell r="F408">
            <v>1.4784999999999999</v>
          </cell>
        </row>
        <row r="409">
          <cell r="B409" t="str">
            <v>Доски обрезные из березы или липы длиной 2-3,75 м,любой ширины, толщиной 25, 32, 40 мм, сорта: I</v>
          </cell>
          <cell r="C409" t="str">
            <v>м3</v>
          </cell>
          <cell r="E409" t="str">
            <v>102-0180</v>
          </cell>
          <cell r="F409">
            <v>1.32E-3</v>
          </cell>
        </row>
        <row r="410">
          <cell r="B410" t="str">
            <v>Доски обрезные из хвойных пород длиной 4-6,5 м, шириной 75-150 мм толщиной 25 мм,сорта: III</v>
          </cell>
          <cell r="C410" t="str">
            <v>м3</v>
          </cell>
          <cell r="E410" t="str">
            <v>102-0053</v>
          </cell>
          <cell r="F410">
            <v>1.8839999999999999E-2</v>
          </cell>
        </row>
        <row r="411">
          <cell r="B411" t="str">
            <v>Доски обрезные из хвойных пород длиной 4-6,5 м, шириной 75-150 мм толщиной 32-40 мм,сорта: II</v>
          </cell>
          <cell r="C411" t="str">
            <v>м3</v>
          </cell>
          <cell r="E411" t="str">
            <v>102-0056</v>
          </cell>
          <cell r="F411">
            <v>2.4386000000000001</v>
          </cell>
        </row>
        <row r="412">
          <cell r="B412" t="str">
            <v>Доски обрезные из хвойных пород длиной 4-6,5 м, шириной 75-150 мм толщиной 32-40 мм,сорта: III</v>
          </cell>
          <cell r="C412" t="str">
            <v>м3</v>
          </cell>
          <cell r="E412" t="str">
            <v>102-0057</v>
          </cell>
          <cell r="F412">
            <v>0.3916</v>
          </cell>
        </row>
        <row r="413">
          <cell r="B413" t="str">
            <v>Доски обрезные из хвойных пород длиной 4-6,5 м, шириной 75-150 мм толщиной 44 мм и более,сорта: II</v>
          </cell>
          <cell r="C413" t="str">
            <v>м3</v>
          </cell>
          <cell r="E413" t="str">
            <v>102-0060</v>
          </cell>
          <cell r="F413">
            <v>0.14399999999999999</v>
          </cell>
        </row>
        <row r="414">
          <cell r="B414" t="str">
            <v>Доски обрезные из хвойных пород длиной 4-6,5 м, шириной 75-150 мм толщиной 44 мм и более,сорта: III</v>
          </cell>
          <cell r="C414" t="str">
            <v>м3</v>
          </cell>
          <cell r="E414" t="str">
            <v>102-0061</v>
          </cell>
          <cell r="F414">
            <v>2.1739999999999999E-2</v>
          </cell>
        </row>
        <row r="415">
          <cell r="B415" t="str">
            <v>Дюбели для пристрелки</v>
          </cell>
          <cell r="C415" t="str">
            <v>10шт</v>
          </cell>
          <cell r="E415" t="str">
            <v>101-9109</v>
          </cell>
          <cell r="F415">
            <v>216.87799999999999</v>
          </cell>
        </row>
        <row r="416">
          <cell r="B416" t="str">
            <v>Дюбели пластмассовые, диаметр 14 мм</v>
          </cell>
          <cell r="C416" t="str">
            <v>10шт</v>
          </cell>
          <cell r="E416" t="str">
            <v>101-2207</v>
          </cell>
          <cell r="F416">
            <v>0.9</v>
          </cell>
        </row>
        <row r="417">
          <cell r="B417" t="str">
            <v>Дюбели распорные</v>
          </cell>
          <cell r="C417" t="str">
            <v>100шт</v>
          </cell>
          <cell r="E417" t="str">
            <v>101-9103</v>
          </cell>
          <cell r="F417">
            <v>0.53979999999999995</v>
          </cell>
        </row>
        <row r="418">
          <cell r="B418" t="str">
            <v>Дюбели распорные с гайкой</v>
          </cell>
          <cell r="C418" t="str">
            <v>100шт</v>
          </cell>
          <cell r="E418" t="str">
            <v>101-9104</v>
          </cell>
          <cell r="F418">
            <v>0.432</v>
          </cell>
        </row>
        <row r="419">
          <cell r="B419" t="str">
            <v>Жир паяльный</v>
          </cell>
          <cell r="C419" t="str">
            <v>кг</v>
          </cell>
          <cell r="E419" t="str">
            <v>500-9610</v>
          </cell>
          <cell r="F419">
            <v>1.36</v>
          </cell>
        </row>
        <row r="420">
          <cell r="B420" t="str">
            <v>Заглушка 159*8 ГОСТ 17379-2001 (Челябинск "Трубодеталь") (m=2.3кг)</v>
          </cell>
          <cell r="C420" t="str">
            <v>шт.</v>
          </cell>
          <cell r="F420">
            <v>2</v>
          </cell>
        </row>
        <row r="421">
          <cell r="B421" t="str">
            <v>Заглушка 57*5 ГОСТ 17379-2001 (Челябинск "Трубодеталь") (m=0.3кг)</v>
          </cell>
          <cell r="C421" t="str">
            <v>шт.</v>
          </cell>
          <cell r="F421">
            <v>6</v>
          </cell>
        </row>
        <row r="422">
          <cell r="B422" t="str">
            <v>Заглушка торцевая (код14207) МР=1.54*1.076=1.657</v>
          </cell>
          <cell r="C422" t="str">
            <v>шт</v>
          </cell>
          <cell r="F422">
            <v>5</v>
          </cell>
        </row>
        <row r="423">
          <cell r="B423" t="str">
            <v>Заглушка торцевая (код14248) МР=0.56*1.076=0.603</v>
          </cell>
          <cell r="C423" t="str">
            <v>шт</v>
          </cell>
          <cell r="F423">
            <v>5</v>
          </cell>
        </row>
        <row r="424">
          <cell r="B424" t="str">
            <v>Заглушки</v>
          </cell>
          <cell r="C424" t="str">
            <v>10шт</v>
          </cell>
          <cell r="E424" t="str">
            <v>500-9030</v>
          </cell>
          <cell r="F424">
            <v>0.51</v>
          </cell>
        </row>
        <row r="425">
          <cell r="B425" t="str">
            <v>Заглушки Дн 325*12мм ГОСТ 17379-2001 (г.Челябинск ОАО "Трубодеталь")</v>
          </cell>
          <cell r="C425" t="str">
            <v>шт</v>
          </cell>
          <cell r="F425">
            <v>1</v>
          </cell>
        </row>
        <row r="426">
          <cell r="B426" t="str">
            <v>Заглушки полиэтиленовые д.100 мм ПКП-1</v>
          </cell>
          <cell r="C426" t="str">
            <v>шт</v>
          </cell>
          <cell r="F426">
            <v>50</v>
          </cell>
        </row>
        <row r="427">
          <cell r="B427" t="str">
            <v>Заглушки стальные диаметром 89 мм</v>
          </cell>
          <cell r="C427" t="str">
            <v>шт</v>
          </cell>
          <cell r="E427" t="str">
            <v>300-9667</v>
          </cell>
          <cell r="F427">
            <v>2.75</v>
          </cell>
        </row>
        <row r="428">
          <cell r="B428" t="str">
            <v>Задвижки инвентарные металлические</v>
          </cell>
          <cell r="C428" t="str">
            <v>т</v>
          </cell>
          <cell r="E428" t="str">
            <v>300-9665</v>
          </cell>
          <cell r="F428">
            <v>0.28000000000000003</v>
          </cell>
        </row>
        <row r="429">
          <cell r="B429" t="str">
            <v>Зажим аппаратный А1А-95-8</v>
          </cell>
          <cell r="C429" t="str">
            <v>шт</v>
          </cell>
          <cell r="F429">
            <v>6</v>
          </cell>
        </row>
        <row r="430">
          <cell r="B430" t="str">
            <v>Зажим аппаратный А2А-95-8</v>
          </cell>
          <cell r="C430" t="str">
            <v>шт</v>
          </cell>
          <cell r="F430">
            <v>12</v>
          </cell>
        </row>
        <row r="431">
          <cell r="B431" t="str">
            <v>Зажим ответвительный ОК1-2</v>
          </cell>
          <cell r="C431" t="str">
            <v>шт</v>
          </cell>
          <cell r="F431">
            <v>12</v>
          </cell>
        </row>
        <row r="432">
          <cell r="B432" t="str">
            <v>Зажимы натяжные болтовые НБ-2-6А</v>
          </cell>
          <cell r="C432" t="str">
            <v>шт</v>
          </cell>
          <cell r="F432">
            <v>3</v>
          </cell>
        </row>
        <row r="433">
          <cell r="B433" t="str">
            <v>Зажимы плашечные ПА2-2</v>
          </cell>
          <cell r="C433" t="str">
            <v>шт</v>
          </cell>
          <cell r="F433">
            <v>14</v>
          </cell>
        </row>
        <row r="434">
          <cell r="B434" t="str">
            <v>Зажимы плашечные ПС2-1</v>
          </cell>
          <cell r="C434" t="str">
            <v>шт</v>
          </cell>
          <cell r="F434">
            <v>2</v>
          </cell>
        </row>
        <row r="435">
          <cell r="B435" t="str">
            <v>Зажимы соединительные овальные, алюминиевые СОАС- 95</v>
          </cell>
          <cell r="C435" t="str">
            <v>шт</v>
          </cell>
          <cell r="F435">
            <v>12</v>
          </cell>
        </row>
        <row r="436">
          <cell r="B436" t="str">
            <v>Защитная обертка "Полилен-ОБ" Объем: 1.5*1.1=1.65</v>
          </cell>
          <cell r="C436" t="str">
            <v>м2</v>
          </cell>
          <cell r="F436">
            <v>1.65</v>
          </cell>
        </row>
        <row r="437">
          <cell r="B437" t="str">
            <v>Защитные коврики под ж/б грузы УБО из геотекстиля "Геоком"</v>
          </cell>
          <cell r="C437" t="str">
            <v>шт</v>
          </cell>
          <cell r="F437">
            <v>199</v>
          </cell>
        </row>
        <row r="438">
          <cell r="B438" t="str">
            <v>Звенья круглых труб</v>
          </cell>
          <cell r="C438" t="str">
            <v>м3</v>
          </cell>
          <cell r="F438">
            <v>123.38</v>
          </cell>
        </row>
        <row r="439">
          <cell r="B439" t="str">
            <v>Звенья промежуточные ПРТ-7-1</v>
          </cell>
          <cell r="C439" t="str">
            <v>шт</v>
          </cell>
          <cell r="F439">
            <v>3</v>
          </cell>
        </row>
        <row r="440">
          <cell r="B440" t="str">
            <v>Земля растительная</v>
          </cell>
          <cell r="C440" t="str">
            <v>м3</v>
          </cell>
          <cell r="E440" t="str">
            <v>407-9090</v>
          </cell>
          <cell r="F440">
            <v>13.6</v>
          </cell>
        </row>
        <row r="441">
          <cell r="B441" t="str">
            <v>Знаки дополнительной информации 7.1.1, 7.1.2</v>
          </cell>
          <cell r="C441" t="str">
            <v>100шт</v>
          </cell>
          <cell r="F441">
            <v>0.05</v>
          </cell>
        </row>
        <row r="442">
          <cell r="B442" t="str">
            <v>Знаки запрещающие 3.24</v>
          </cell>
          <cell r="C442" t="str">
            <v>100шт</v>
          </cell>
          <cell r="F442">
            <v>0.09</v>
          </cell>
        </row>
        <row r="443">
          <cell r="B443" t="str">
            <v>Знаки опознавательные металлические тип 2.2</v>
          </cell>
          <cell r="C443" t="str">
            <v>шт.</v>
          </cell>
          <cell r="F443">
            <v>53</v>
          </cell>
        </row>
        <row r="444">
          <cell r="B444" t="str">
            <v>Знаки приоритета 2.3.2, 2.4, 2.3.3</v>
          </cell>
          <cell r="C444" t="str">
            <v>100шт</v>
          </cell>
          <cell r="F444">
            <v>0.12</v>
          </cell>
        </row>
        <row r="445">
          <cell r="B445" t="str">
            <v>Знаки указательные  (900х600)-4 шт</v>
          </cell>
          <cell r="C445" t="str">
            <v>м2</v>
          </cell>
          <cell r="F445">
            <v>2.16</v>
          </cell>
        </row>
        <row r="446">
          <cell r="B446" t="str">
            <v>Известь строительная негашеная комовая, сорт 1</v>
          </cell>
          <cell r="C446" t="str">
            <v>т</v>
          </cell>
          <cell r="E446" t="str">
            <v>101-0253</v>
          </cell>
          <cell r="F446">
            <v>5.6999999999999998E-4</v>
          </cell>
        </row>
        <row r="447">
          <cell r="B447" t="str">
            <v>Изоляторы  подвесные полимерные ЛК70/10-IV</v>
          </cell>
          <cell r="C447" t="str">
            <v>шт</v>
          </cell>
          <cell r="F447">
            <v>3</v>
          </cell>
        </row>
        <row r="448">
          <cell r="B448" t="str">
            <v>Изоляторы штыревые высоковольтные ШФ-20</v>
          </cell>
          <cell r="C448" t="str">
            <v>100шт</v>
          </cell>
          <cell r="F448">
            <v>0.2</v>
          </cell>
        </row>
        <row r="449">
          <cell r="B449" t="str">
            <v>Кабель ВБбШв-0.66 2х25 мм2</v>
          </cell>
          <cell r="C449" t="str">
            <v>1000м</v>
          </cell>
          <cell r="F449">
            <v>0.34</v>
          </cell>
        </row>
        <row r="450">
          <cell r="B450" t="str">
            <v>Кабель ВБбШв-0.66 2х6 мм2</v>
          </cell>
          <cell r="C450" t="str">
            <v>1000м</v>
          </cell>
          <cell r="F450">
            <v>0.67</v>
          </cell>
        </row>
        <row r="451">
          <cell r="B451" t="str">
            <v>Кабель КВБбШв  5х2,5 мм2</v>
          </cell>
          <cell r="C451" t="str">
            <v>1000м</v>
          </cell>
          <cell r="F451">
            <v>0.28000000000000003</v>
          </cell>
        </row>
        <row r="452">
          <cell r="B452" t="str">
            <v>Кабель КВВГ 7х2,5 мм2</v>
          </cell>
          <cell r="C452" t="str">
            <v>1000м</v>
          </cell>
          <cell r="F452">
            <v>0.01</v>
          </cell>
        </row>
        <row r="453">
          <cell r="B453" t="str">
            <v>Кабель МКЭКШВ 4*2х1.0</v>
          </cell>
          <cell r="C453" t="str">
            <v>1000м</v>
          </cell>
          <cell r="F453">
            <v>0.09</v>
          </cell>
        </row>
        <row r="454">
          <cell r="B454" t="str">
            <v>Кабель сечением 10.1,5мм2=квббшв</v>
          </cell>
          <cell r="C454" t="str">
            <v>1000м</v>
          </cell>
          <cell r="F454">
            <v>0.09</v>
          </cell>
        </row>
        <row r="455">
          <cell r="B455" t="str">
            <v>Кабель сечением 14.1,5мм2=квббшв</v>
          </cell>
          <cell r="C455" t="str">
            <v>1000м</v>
          </cell>
          <cell r="F455">
            <v>0.09</v>
          </cell>
        </row>
        <row r="456">
          <cell r="B456" t="str">
            <v>Кабель сечением 14.1,5мм2=кввг</v>
          </cell>
          <cell r="C456" t="str">
            <v>1000м</v>
          </cell>
          <cell r="F456">
            <v>0.01</v>
          </cell>
        </row>
        <row r="457">
          <cell r="B457" t="str">
            <v>Кабель сечением 4.1,5мм2=квббшв</v>
          </cell>
          <cell r="C457" t="str">
            <v>1000м</v>
          </cell>
          <cell r="F457">
            <v>8.5000000000000006E-2</v>
          </cell>
        </row>
        <row r="458">
          <cell r="B458" t="str">
            <v>Кабель сечением 4.1,5мм2=кввг</v>
          </cell>
          <cell r="C458" t="str">
            <v>1000м</v>
          </cell>
          <cell r="F458">
            <v>0.04</v>
          </cell>
        </row>
        <row r="459">
          <cell r="B459" t="str">
            <v>Кабель сечением 4.1мм2=квббшв</v>
          </cell>
          <cell r="C459" t="str">
            <v>1000м</v>
          </cell>
          <cell r="F459">
            <v>0.27500000000000002</v>
          </cell>
        </row>
        <row r="460">
          <cell r="B460" t="str">
            <v>Кабель сечением 4.1мм2=кввг</v>
          </cell>
          <cell r="C460" t="str">
            <v>1000м</v>
          </cell>
          <cell r="F460">
            <v>9.5000000000000001E-2</v>
          </cell>
        </row>
        <row r="461">
          <cell r="B461" t="str">
            <v>Кабель силовой АВБбШв-0.66 3х4 мм2</v>
          </cell>
          <cell r="C461" t="str">
            <v>1000м</v>
          </cell>
          <cell r="F461">
            <v>5.0000000000000001E-3</v>
          </cell>
        </row>
        <row r="462">
          <cell r="B462" t="str">
            <v>Кабель силовой АВБбШв-1 3х16мм2</v>
          </cell>
          <cell r="C462" t="str">
            <v>1000м</v>
          </cell>
          <cell r="F462">
            <v>0.06</v>
          </cell>
        </row>
        <row r="463">
          <cell r="B463" t="str">
            <v>Кабель силовой ВВГ   3х 2,5мм2 0, 66КВ</v>
          </cell>
          <cell r="C463" t="str">
            <v>1000м</v>
          </cell>
          <cell r="F463">
            <v>0.01</v>
          </cell>
        </row>
        <row r="464">
          <cell r="B464" t="str">
            <v>Кабель силовой ВВГ   3х 6 мм2 0,66КВ</v>
          </cell>
          <cell r="C464" t="str">
            <v>1000м</v>
          </cell>
          <cell r="F464">
            <v>0.04</v>
          </cell>
        </row>
        <row r="465">
          <cell r="B465" t="str">
            <v>Кабель-канал СС 32х16</v>
          </cell>
          <cell r="C465" t="str">
            <v>м</v>
          </cell>
          <cell r="F465">
            <v>15</v>
          </cell>
        </row>
        <row r="466">
          <cell r="B466" t="str">
            <v>Кабель-канал СС 60х40</v>
          </cell>
          <cell r="C466" t="str">
            <v>м</v>
          </cell>
          <cell r="F466">
            <v>15</v>
          </cell>
        </row>
        <row r="467">
          <cell r="B467" t="str">
            <v>Камень бутовый для дорожных работ</v>
          </cell>
          <cell r="C467" t="str">
            <v>м3</v>
          </cell>
          <cell r="E467" t="str">
            <v>408-9011</v>
          </cell>
          <cell r="F467">
            <v>65.751000000000005</v>
          </cell>
        </row>
        <row r="468">
          <cell r="B468" t="str">
            <v>Канат двойной свивки типа лк-о 6х19/1+9+9/+10.с. без покрытия из проволок марки В маркировочной группы 1570 н/мм2 и менее, диам. 32.5 мм</v>
          </cell>
          <cell r="C468" t="str">
            <v>10м</v>
          </cell>
          <cell r="E468" t="str">
            <v>537-0156</v>
          </cell>
          <cell r="F468">
            <v>6.72</v>
          </cell>
        </row>
        <row r="469">
          <cell r="B469" t="str">
            <v>Канат двойной свивки типа ТК, оцинкованный из проволок марки В, маркировочная группа 1770 Н/мм2, диаметром 5,5 мм</v>
          </cell>
          <cell r="C469" t="str">
            <v>10м</v>
          </cell>
          <cell r="E469" t="str">
            <v>537-0097</v>
          </cell>
          <cell r="F469">
            <v>6.651E-2</v>
          </cell>
        </row>
        <row r="470">
          <cell r="B470" t="str">
            <v>Канаты пеньковые пропитанные</v>
          </cell>
          <cell r="C470" t="str">
            <v>т</v>
          </cell>
          <cell r="E470" t="str">
            <v>101-0309</v>
          </cell>
          <cell r="F470">
            <v>3.5E-4</v>
          </cell>
        </row>
        <row r="471">
          <cell r="B471" t="str">
            <v>Канифоль сосновая</v>
          </cell>
          <cell r="C471" t="str">
            <v>кг</v>
          </cell>
          <cell r="E471" t="str">
            <v>101-1963</v>
          </cell>
          <cell r="F471">
            <v>0.39732000000000001</v>
          </cell>
        </row>
        <row r="472">
          <cell r="B472" t="str">
            <v>Карборунд</v>
          </cell>
          <cell r="C472" t="str">
            <v>кг</v>
          </cell>
          <cell r="E472" t="str">
            <v>101-9130</v>
          </cell>
          <cell r="F472">
            <v>0.28000000000000003</v>
          </cell>
        </row>
        <row r="473">
          <cell r="B473" t="str">
            <v>Карьерный грунт Объем: (25*50*0.4*3)*1.035=1552.5</v>
          </cell>
          <cell r="C473" t="str">
            <v>м3</v>
          </cell>
          <cell r="F473">
            <v>2587.5</v>
          </cell>
        </row>
        <row r="474">
          <cell r="B474" t="str">
            <v>Карьерный грунт Объем: 450*1.035=466</v>
          </cell>
          <cell r="C474" t="str">
            <v>м3</v>
          </cell>
          <cell r="F474">
            <v>443384</v>
          </cell>
        </row>
        <row r="475">
          <cell r="B475" t="str">
            <v>Катанка горячекатаная обычной точности в мотках из стали св-08а диаметром 6,3-6,5 мм</v>
          </cell>
          <cell r="C475" t="str">
            <v>т</v>
          </cell>
          <cell r="E475" t="str">
            <v>101-0797</v>
          </cell>
          <cell r="F475">
            <v>6.5719099999999999</v>
          </cell>
        </row>
        <row r="476">
          <cell r="B476" t="str">
            <v>Керосин для технических целей марок кт-1, кт-2</v>
          </cell>
          <cell r="C476" t="str">
            <v>т</v>
          </cell>
          <cell r="E476" t="str">
            <v>101-0322</v>
          </cell>
          <cell r="F476">
            <v>0.19461000000000001</v>
          </cell>
        </row>
        <row r="477">
          <cell r="B477" t="str">
            <v>Кислород технический газообразный</v>
          </cell>
          <cell r="C477" t="str">
            <v>м3</v>
          </cell>
          <cell r="E477" t="str">
            <v>101-0324</v>
          </cell>
          <cell r="F477">
            <v>373.71100000000001</v>
          </cell>
        </row>
        <row r="478">
          <cell r="B478" t="str">
            <v>Клапан обратный муфтовый Ду15, Ру16.0МПа 16с48нж1(m=2кг) (г.Москва "Интерарм")</v>
          </cell>
          <cell r="C478" t="str">
            <v>шт.</v>
          </cell>
          <cell r="F478">
            <v>2</v>
          </cell>
        </row>
        <row r="479">
          <cell r="B479" t="str">
            <v>Клей БМК-5К</v>
          </cell>
          <cell r="C479" t="str">
            <v>кг</v>
          </cell>
          <cell r="E479" t="str">
            <v>113-9042</v>
          </cell>
          <cell r="F479">
            <v>7.15</v>
          </cell>
        </row>
        <row r="480">
          <cell r="B480" t="str">
            <v>Клей фенолополивинилацетальный марки бф-2, бф-2н высшего сорта</v>
          </cell>
          <cell r="C480" t="str">
            <v>т</v>
          </cell>
          <cell r="E480" t="str">
            <v>113-0073</v>
          </cell>
          <cell r="F480">
            <v>4.0000000000000002E-4</v>
          </cell>
        </row>
        <row r="481">
          <cell r="B481" t="str">
            <v>Кнопки монтажные</v>
          </cell>
          <cell r="C481" t="str">
            <v>1000шт</v>
          </cell>
          <cell r="E481" t="str">
            <v>500-9101</v>
          </cell>
          <cell r="F481">
            <v>1.15144</v>
          </cell>
        </row>
        <row r="482">
          <cell r="B482" t="str">
            <v>Колонка свечи из труб диаметром 300мм</v>
          </cell>
          <cell r="C482" t="str">
            <v>шт</v>
          </cell>
          <cell r="E482" t="str">
            <v>535-9021</v>
          </cell>
          <cell r="F482">
            <v>1</v>
          </cell>
        </row>
        <row r="483">
          <cell r="B483" t="str">
            <v>Колпачки для крепления штыревых изоляторов К6АУХЛ1</v>
          </cell>
          <cell r="C483" t="str">
            <v>шт</v>
          </cell>
          <cell r="F483">
            <v>20</v>
          </cell>
        </row>
        <row r="484">
          <cell r="B484" t="str">
            <v>Колпачки изолирующие</v>
          </cell>
          <cell r="C484" t="str">
            <v>10шт</v>
          </cell>
          <cell r="E484" t="str">
            <v>500-9056</v>
          </cell>
          <cell r="F484">
            <v>0.20399999999999999</v>
          </cell>
        </row>
        <row r="485">
          <cell r="B485" t="str">
            <v>Колпачок полиэтиленовый</v>
          </cell>
          <cell r="C485" t="str">
            <v>шт</v>
          </cell>
          <cell r="E485" t="str">
            <v>551-1073</v>
          </cell>
          <cell r="F485">
            <v>40</v>
          </cell>
        </row>
        <row r="486">
          <cell r="B486" t="str">
            <v>Компаунд липкий полиизобутиленовый (ЛПК)</v>
          </cell>
          <cell r="C486" t="str">
            <v>кг</v>
          </cell>
          <cell r="E486" t="str">
            <v>101-2023</v>
          </cell>
          <cell r="F486">
            <v>0.1022</v>
          </cell>
        </row>
        <row r="488">
          <cell r="B488" t="str">
            <v>Опоры ВЛ</v>
          </cell>
        </row>
        <row r="489">
          <cell r="B489" t="str">
            <v>Комплект анкерной опоры КО-А-10-110 ООО"Спецавтоматикасервис"г.Москва</v>
          </cell>
          <cell r="C489" t="str">
            <v>шт</v>
          </cell>
          <cell r="F489">
            <v>3</v>
          </cell>
        </row>
        <row r="490">
          <cell r="B490" t="str">
            <v>Комплект анкерной угловой опоры АУС10s-2Р из гнутого профиля КО-АУ-10-IV-95 ООО"Спецавтоматика"г.Москва</v>
          </cell>
          <cell r="C490" t="str">
            <v>шт</v>
          </cell>
          <cell r="F490">
            <v>14</v>
          </cell>
        </row>
        <row r="491">
          <cell r="B491" t="str">
            <v>Комплект анкерной угловой опоры КО-АУ-10-110 ООО"Спецавтоматикасервис"г.Москва</v>
          </cell>
          <cell r="C491" t="str">
            <v>шт</v>
          </cell>
          <cell r="F491">
            <v>6</v>
          </cell>
        </row>
        <row r="492">
          <cell r="B492" t="str">
            <v>Комплект анкерной угловой опоры КО-АУ-10-К22 ООО"Спецавтоматикасервис"г.Москва</v>
          </cell>
          <cell r="C492" t="str">
            <v>шт</v>
          </cell>
          <cell r="F492">
            <v>4</v>
          </cell>
        </row>
        <row r="493">
          <cell r="B493" t="str">
            <v>Комплект анкерной(концевой) опоры КО-К-10-110 ООО"Спецавтоматикасервис"г.Москва</v>
          </cell>
          <cell r="C493" t="str">
            <v>шт</v>
          </cell>
          <cell r="F493">
            <v>4</v>
          </cell>
        </row>
        <row r="494">
          <cell r="B494" t="str">
            <v>Комплект ответвительной анкерной опоры КО-АО-10-110 ООО"Спецавтоматикасервис"г.Москва</v>
          </cell>
          <cell r="C494" t="str">
            <v>шт</v>
          </cell>
          <cell r="F494">
            <v>2</v>
          </cell>
        </row>
        <row r="495">
          <cell r="B495" t="str">
            <v>Комплект переходной промежуточной опоры на приставке ПТ45 КО-ПП-10-112 ООО"Спецавтоматикасервис"г.Москва</v>
          </cell>
          <cell r="C495" t="str">
            <v>шт</v>
          </cell>
          <cell r="F495">
            <v>2</v>
          </cell>
        </row>
        <row r="496">
          <cell r="B496" t="str">
            <v>Комплект промежуточной опоры КО-П-10-110 ООО"Спецавтоматикасервис"г.Москва</v>
          </cell>
          <cell r="C496" t="str">
            <v>шт</v>
          </cell>
          <cell r="F496">
            <v>216</v>
          </cell>
        </row>
        <row r="497">
          <cell r="B497" t="str">
            <v>Комплект промежуточной опоры ПС10s-11Р из гнутого профиля КО-П-10-IV-95 ООО"Спецавтоматика"г.Москва</v>
          </cell>
          <cell r="C497" t="str">
            <v>шт</v>
          </cell>
          <cell r="F497">
            <v>80</v>
          </cell>
        </row>
        <row r="498">
          <cell r="B498" t="str">
            <v>Комплект промежуточной угловой опоры КО-ПУ-10-110 ООО"Спецавтоматикасервис"г.Москва</v>
          </cell>
          <cell r="C498" t="str">
            <v>шт</v>
          </cell>
          <cell r="F498">
            <v>9</v>
          </cell>
        </row>
        <row r="499">
          <cell r="E499">
            <v>38928953.100000001</v>
          </cell>
        </row>
        <row r="502">
          <cell r="B502" t="str">
            <v>Кондуктор инвентарный металлический</v>
          </cell>
          <cell r="C502" t="str">
            <v>шт</v>
          </cell>
          <cell r="E502" t="str">
            <v>201-9370</v>
          </cell>
          <cell r="F502">
            <v>0.246</v>
          </cell>
        </row>
        <row r="503">
          <cell r="B503" t="str">
            <v>Конструктивные элементы вспомогательного назначения, с преобладанием профильного проката собираемые из двух и более деталей, с отверстиями и без отверстий, соединяемые на сварке</v>
          </cell>
          <cell r="C503" t="str">
            <v>т</v>
          </cell>
          <cell r="E503" t="str">
            <v>201-0777</v>
          </cell>
          <cell r="F503">
            <v>5.0659999999999997E-2</v>
          </cell>
        </row>
        <row r="504">
          <cell r="B504" t="str">
            <v>Контейнер для подключения проводов заземления подземных оптических кабелей "Связьстройдеталь"</v>
          </cell>
          <cell r="C504" t="str">
            <v>шт</v>
          </cell>
          <cell r="F504">
            <v>1</v>
          </cell>
        </row>
        <row r="505">
          <cell r="B505" t="str">
            <v>Коробка соединительная КСВ-2</v>
          </cell>
          <cell r="C505" t="str">
            <v>шт</v>
          </cell>
          <cell r="F505">
            <v>1</v>
          </cell>
        </row>
        <row r="506">
          <cell r="B506" t="str">
            <v>Коробки КМТ 1-1дюйма</v>
          </cell>
          <cell r="C506" t="str">
            <v>шт</v>
          </cell>
          <cell r="F506">
            <v>5</v>
          </cell>
        </row>
        <row r="507">
          <cell r="B507" t="str">
            <v>Коробки=КС-10У2=</v>
          </cell>
          <cell r="C507" t="str">
            <v>шт</v>
          </cell>
          <cell r="F507">
            <v>1</v>
          </cell>
        </row>
        <row r="508">
          <cell r="B508" t="str">
            <v>Коронки кдп43-25</v>
          </cell>
          <cell r="C508" t="str">
            <v>шт</v>
          </cell>
          <cell r="E508" t="str">
            <v>109-0047</v>
          </cell>
          <cell r="F508">
            <v>2.1</v>
          </cell>
        </row>
        <row r="509">
          <cell r="B509" t="str">
            <v>Кран шаровой муфтовый Ду15, Ру160 КШ.М.015.160-00.01 (m=1.1кг) (г.Химки Моск.обл.ЗАО"Гирас")</v>
          </cell>
          <cell r="C509" t="str">
            <v>шт</v>
          </cell>
          <cell r="F509">
            <v>10</v>
          </cell>
        </row>
        <row r="510">
          <cell r="B510" t="str">
            <v>Кран шаровой с ручным приводом Ду100 Ру=160 11с45п (m=0.056тн) (г.Алексин "Тяжпромарматура")</v>
          </cell>
          <cell r="C510" t="str">
            <v>шт</v>
          </cell>
          <cell r="F510">
            <v>2</v>
          </cell>
        </row>
        <row r="511">
          <cell r="B511" t="str">
            <v>Кран шаровой с ручным приводом Ду50 Ру=160 11с45п (m=0.016тн) (г.Алексин "Тяжпромарматура")</v>
          </cell>
          <cell r="C511" t="str">
            <v>шт</v>
          </cell>
          <cell r="F511">
            <v>12</v>
          </cell>
        </row>
        <row r="512">
          <cell r="B512" t="str">
            <v>Кран шаровой=КШ-10= АО "Ардос" г.Москва</v>
          </cell>
          <cell r="C512" t="str">
            <v>шт</v>
          </cell>
          <cell r="F512">
            <v>13</v>
          </cell>
        </row>
        <row r="513">
          <cell r="B513" t="str">
            <v>Краска</v>
          </cell>
          <cell r="C513" t="str">
            <v>кг</v>
          </cell>
          <cell r="E513" t="str">
            <v>101-9852</v>
          </cell>
          <cell r="F513">
            <v>12.629200000000001</v>
          </cell>
        </row>
        <row r="514">
          <cell r="B514" t="str">
            <v>Краска бт-177 серебристая</v>
          </cell>
          <cell r="C514" t="str">
            <v>т</v>
          </cell>
          <cell r="E514" t="str">
            <v>101-1795</v>
          </cell>
          <cell r="F514">
            <v>0</v>
          </cell>
        </row>
        <row r="515">
          <cell r="B515" t="str">
            <v>Краски водно-дисперсионные серые</v>
          </cell>
          <cell r="C515" t="str">
            <v>т</v>
          </cell>
          <cell r="F515">
            <v>1.2E-2</v>
          </cell>
        </row>
        <row r="516">
          <cell r="B516" t="str">
            <v>Краски водоэмульсионные ВЭАК-1180</v>
          </cell>
          <cell r="C516" t="str">
            <v>т</v>
          </cell>
          <cell r="E516" t="str">
            <v>101-1959</v>
          </cell>
          <cell r="F516">
            <v>1E-4</v>
          </cell>
        </row>
        <row r="517">
          <cell r="B517" t="str">
            <v>Краски земляные масляные МА-0115: мумия, сурик железный</v>
          </cell>
          <cell r="C517" t="str">
            <v>т</v>
          </cell>
          <cell r="E517" t="str">
            <v>101-0388</v>
          </cell>
          <cell r="F517">
            <v>3.0000000000000001E-5</v>
          </cell>
        </row>
        <row r="518">
          <cell r="B518" t="str">
            <v>Краски масляные готовые к применению для внутренних работ</v>
          </cell>
          <cell r="C518" t="str">
            <v>т</v>
          </cell>
          <cell r="E518" t="str">
            <v>101-9840</v>
          </cell>
          <cell r="F518">
            <v>2.1559999999999999E-2</v>
          </cell>
        </row>
        <row r="519">
          <cell r="B519" t="str">
            <v>Краски перхлорвиниловые</v>
          </cell>
          <cell r="C519" t="str">
            <v>т</v>
          </cell>
          <cell r="E519" t="str">
            <v>101-9843</v>
          </cell>
          <cell r="F519">
            <v>0.12166</v>
          </cell>
        </row>
        <row r="520">
          <cell r="B520" t="str">
            <v>Круг В10 оцинкованный</v>
          </cell>
          <cell r="C520" t="str">
            <v>10м</v>
          </cell>
          <cell r="F520">
            <v>7</v>
          </cell>
        </row>
        <row r="521">
          <cell r="B521" t="str">
            <v>Круг В12 оцинкованный</v>
          </cell>
          <cell r="C521" t="str">
            <v>10м</v>
          </cell>
          <cell r="F521">
            <v>6.5</v>
          </cell>
        </row>
        <row r="522">
          <cell r="B522" t="str">
            <v>Круг отрезной</v>
          </cell>
          <cell r="C522" t="str">
            <v>шт</v>
          </cell>
          <cell r="E522" t="str">
            <v>101-9426</v>
          </cell>
          <cell r="F522">
            <v>2.04</v>
          </cell>
        </row>
        <row r="523">
          <cell r="B523" t="str">
            <v>Ксилол нефтяной марки а</v>
          </cell>
          <cell r="C523" t="str">
            <v>т</v>
          </cell>
          <cell r="E523" t="str">
            <v>113-0077</v>
          </cell>
          <cell r="F523">
            <v>4.9699999999999996E-3</v>
          </cell>
        </row>
        <row r="524">
          <cell r="B524" t="str">
            <v>Лак битумный БТ-123</v>
          </cell>
          <cell r="C524" t="str">
            <v>т</v>
          </cell>
          <cell r="E524" t="str">
            <v>101-1786</v>
          </cell>
          <cell r="F524">
            <v>2.2039599999999999</v>
          </cell>
        </row>
        <row r="525">
          <cell r="B525" t="str">
            <v>Лак канифольный кф-965</v>
          </cell>
          <cell r="C525" t="str">
            <v>т</v>
          </cell>
          <cell r="E525" t="str">
            <v>101-0501</v>
          </cell>
          <cell r="F525">
            <v>5.5000000000000003E-4</v>
          </cell>
        </row>
        <row r="526">
          <cell r="B526" t="str">
            <v>Лак НЦ-62</v>
          </cell>
          <cell r="C526" t="str">
            <v>т</v>
          </cell>
          <cell r="E526" t="str">
            <v>101-1666</v>
          </cell>
          <cell r="F526">
            <v>6.0000000000000002E-5</v>
          </cell>
        </row>
        <row r="527">
          <cell r="B527" t="str">
            <v>Лак электроизоляционный 318</v>
          </cell>
          <cell r="C527" t="str">
            <v>кг</v>
          </cell>
          <cell r="E527" t="str">
            <v>101-9760</v>
          </cell>
          <cell r="F527">
            <v>0.13500000000000001</v>
          </cell>
        </row>
        <row r="528">
          <cell r="B528" t="str">
            <v>Лаки бакелитовые лбс-1, лбс-2</v>
          </cell>
          <cell r="C528" t="str">
            <v>т</v>
          </cell>
          <cell r="E528" t="str">
            <v>101-0490</v>
          </cell>
          <cell r="F528">
            <v>5.9999999999999995E-4</v>
          </cell>
        </row>
        <row r="529">
          <cell r="B529" t="str">
            <v>Лампы уличного освещения ДРЛ 250 Вт</v>
          </cell>
          <cell r="C529" t="str">
            <v>10шт</v>
          </cell>
          <cell r="F529">
            <v>0.1</v>
          </cell>
        </row>
        <row r="530">
          <cell r="B530" t="str">
            <v>Лента К226</v>
          </cell>
          <cell r="C530" t="str">
            <v>100м</v>
          </cell>
          <cell r="E530" t="str">
            <v>500-9623</v>
          </cell>
          <cell r="F530">
            <v>1.25482</v>
          </cell>
        </row>
        <row r="531">
          <cell r="B531" t="str">
            <v>Лента липкая изоляционная на поликасиновом компаунде марки ЛСЭПЛ шириной 20-30 мм толщиной от 0,14 до 0,19 мм включительно</v>
          </cell>
          <cell r="C531" t="str">
            <v>кг</v>
          </cell>
          <cell r="E531" t="str">
            <v>544-0089</v>
          </cell>
          <cell r="F531">
            <v>4.0011000000000001</v>
          </cell>
        </row>
        <row r="532">
          <cell r="B532" t="str">
            <v>Лента покровная ПТЛ-40</v>
          </cell>
          <cell r="C532" t="str">
            <v>кг</v>
          </cell>
          <cell r="F532">
            <v>2</v>
          </cell>
        </row>
        <row r="533">
          <cell r="B533" t="str">
            <v>Лента полиэтиленовая с липким слоем, марки а</v>
          </cell>
          <cell r="C533" t="str">
            <v>кг</v>
          </cell>
          <cell r="E533" t="str">
            <v>113-0367</v>
          </cell>
          <cell r="F533">
            <v>7.3857999999999997</v>
          </cell>
        </row>
        <row r="534">
          <cell r="B534" t="str">
            <v>Лента сигнальная для предупреждения о наличии кабельной линии</v>
          </cell>
          <cell r="C534" t="str">
            <v>км</v>
          </cell>
          <cell r="F534">
            <v>0.12</v>
          </cell>
        </row>
        <row r="535">
          <cell r="B535" t="str">
            <v>Лента смоляная на основе хлопкополиэфирной ткани толщиной 0, 8мм</v>
          </cell>
          <cell r="C535" t="str">
            <v>кг</v>
          </cell>
          <cell r="E535" t="str">
            <v>544-0091</v>
          </cell>
          <cell r="F535">
            <v>30.334</v>
          </cell>
        </row>
        <row r="536">
          <cell r="B536" t="str">
            <v>Лента теpмоусаживающаяся "ТЕРМА-Р" Цена ЗАО"ТЕРМА"г.С-Петербург</v>
          </cell>
          <cell r="C536" t="str">
            <v>м</v>
          </cell>
          <cell r="F536">
            <v>35</v>
          </cell>
        </row>
        <row r="537">
          <cell r="B537" t="str">
            <v>Лента теpмоусаживающаяся с ремонтным заполнителем "ТЕРМА-РЗ" Цена ЗАО"ТЕРМА" г.С-Петербург</v>
          </cell>
          <cell r="C537" t="str">
            <v>м</v>
          </cell>
          <cell r="F537">
            <v>20</v>
          </cell>
        </row>
        <row r="538">
          <cell r="B538" t="str">
            <v>Лента термоспекаемая КЛ-50</v>
          </cell>
          <cell r="C538" t="str">
            <v>кг</v>
          </cell>
          <cell r="F538">
            <v>6</v>
          </cell>
        </row>
        <row r="539">
          <cell r="B539" t="str">
            <v>Лента ФУМ</v>
          </cell>
          <cell r="C539" t="str">
            <v>кг</v>
          </cell>
          <cell r="E539" t="str">
            <v>500-9627</v>
          </cell>
          <cell r="F539">
            <v>1.822E-2</v>
          </cell>
        </row>
        <row r="540">
          <cell r="B540" t="str">
            <v>Лесоматериалы круглые березовые и мягких лиственных пород для строительства длиной 4-6,5 м, диаметром 12-24 см</v>
          </cell>
          <cell r="C540" t="str">
            <v>м3</v>
          </cell>
          <cell r="E540" t="str">
            <v>102-0020</v>
          </cell>
          <cell r="F540">
            <v>0.63</v>
          </cell>
        </row>
        <row r="541">
          <cell r="B541" t="str">
            <v>Лесоматериалы круглые хвойных пород для строительства длиной 3-6,5 м, диаметром 14-24 см</v>
          </cell>
          <cell r="C541" t="str">
            <v>м3</v>
          </cell>
          <cell r="E541" t="str">
            <v>102-0008</v>
          </cell>
          <cell r="F541">
            <v>54567.6</v>
          </cell>
        </row>
        <row r="542">
          <cell r="B542" t="str">
            <v>М/к из листовой стали С235</v>
          </cell>
          <cell r="C542" t="str">
            <v>тн</v>
          </cell>
          <cell r="F542">
            <v>0.01</v>
          </cell>
        </row>
        <row r="543">
          <cell r="B543" t="str">
            <v>Манжета термоусадочная для изоляции трубопровода из труб с заводской изоляцией Ду 1400 мм</v>
          </cell>
          <cell r="C543" t="str">
            <v>шт</v>
          </cell>
          <cell r="E543" t="str">
            <v>548-9121</v>
          </cell>
          <cell r="F543">
            <v>76</v>
          </cell>
        </row>
        <row r="544">
          <cell r="B544" t="str">
            <v>Марля бытовая суровая арт.6437</v>
          </cell>
          <cell r="C544" t="str">
            <v>10м</v>
          </cell>
          <cell r="E544" t="str">
            <v>101-0583</v>
          </cell>
          <cell r="F544">
            <v>2.5</v>
          </cell>
        </row>
        <row r="545">
          <cell r="B545" t="str">
            <v>Масло индустриальное и-20а</v>
          </cell>
          <cell r="C545" t="str">
            <v>т</v>
          </cell>
          <cell r="E545" t="str">
            <v>101-0587</v>
          </cell>
          <cell r="F545">
            <v>1.68981</v>
          </cell>
        </row>
        <row r="546">
          <cell r="B546" t="str">
            <v>Мастика</v>
          </cell>
          <cell r="C546" t="str">
            <v>т</v>
          </cell>
          <cell r="E546" t="str">
            <v>101-9090</v>
          </cell>
          <cell r="F546">
            <v>0.16228000000000001</v>
          </cell>
        </row>
        <row r="547">
          <cell r="B547" t="str">
            <v>Мастика "БИУРС"</v>
          </cell>
          <cell r="C547" t="str">
            <v>кг</v>
          </cell>
          <cell r="E547" t="str">
            <v>113-0497</v>
          </cell>
          <cell r="F547">
            <v>136.5</v>
          </cell>
        </row>
        <row r="548">
          <cell r="B548" t="str">
            <v>Мастика "Биурс" (основной компонент)</v>
          </cell>
          <cell r="C548" t="str">
            <v>кг</v>
          </cell>
          <cell r="E548" t="str">
            <v>101-9091-1</v>
          </cell>
          <cell r="F548">
            <v>14.25</v>
          </cell>
        </row>
        <row r="549">
          <cell r="B549" t="str">
            <v>Мастика "Биурс" (отвердитель)</v>
          </cell>
          <cell r="C549" t="str">
            <v>кг</v>
          </cell>
          <cell r="E549" t="str">
            <v>101-9091-2</v>
          </cell>
          <cell r="F549">
            <v>18.25</v>
          </cell>
        </row>
        <row r="550">
          <cell r="B550" t="str">
            <v>Мастика битумная кровельная горячая</v>
          </cell>
          <cell r="C550" t="str">
            <v>т</v>
          </cell>
          <cell r="E550" t="str">
            <v>101-0594</v>
          </cell>
          <cell r="F550">
            <v>0.15576000000000001</v>
          </cell>
        </row>
        <row r="551">
          <cell r="B551" t="str">
            <v>Мастика битумно-полимерная</v>
          </cell>
          <cell r="C551" t="str">
            <v>т</v>
          </cell>
          <cell r="E551" t="str">
            <v>101-1763</v>
          </cell>
          <cell r="F551">
            <v>0</v>
          </cell>
        </row>
        <row r="552">
          <cell r="B552" t="str">
            <v>Мастика битумно-резиновая МБР- 65 изоляционная, ГОСТ 15836-79</v>
          </cell>
          <cell r="C552" t="str">
            <v>т</v>
          </cell>
          <cell r="F552">
            <v>0.10199999999999999</v>
          </cell>
        </row>
        <row r="553">
          <cell r="B553" t="str">
            <v>Мастика битумно-резиновая МБР изоляционная для защиты алюминиевой оболочки и брони от коррозии</v>
          </cell>
          <cell r="C553" t="str">
            <v>кг</v>
          </cell>
          <cell r="E553" t="str">
            <v>101-2016</v>
          </cell>
          <cell r="F553">
            <v>5.72</v>
          </cell>
        </row>
        <row r="554">
          <cell r="B554" t="str">
            <v>Мастика бутилкаучуковая мббп-65 "лило-1"</v>
          </cell>
          <cell r="C554" t="str">
            <v>т</v>
          </cell>
          <cell r="E554" t="str">
            <v>101-1575</v>
          </cell>
          <cell r="F554">
            <v>7.1000000000000002E-4</v>
          </cell>
        </row>
        <row r="555">
          <cell r="B555" t="str">
            <v>Мастика морозостойкая битумно- масляная мб-50</v>
          </cell>
          <cell r="C555" t="str">
            <v>т</v>
          </cell>
          <cell r="E555" t="str">
            <v>101-0612</v>
          </cell>
          <cell r="F555">
            <v>3.5635500000000002</v>
          </cell>
        </row>
        <row r="556">
          <cell r="B556" t="str">
            <v>Материал нетканый синтетический</v>
          </cell>
          <cell r="C556" t="str">
            <v>м2</v>
          </cell>
          <cell r="E556" t="str">
            <v>101-9235</v>
          </cell>
          <cell r="F556">
            <v>12886.5</v>
          </cell>
        </row>
        <row r="557">
          <cell r="B557" t="str">
            <v>Металлические крепления  из уголка Объем: 0.2468*1.03=0.2542</v>
          </cell>
          <cell r="C557" t="str">
            <v>т</v>
          </cell>
          <cell r="F557">
            <v>0.25419999999999998</v>
          </cell>
        </row>
        <row r="558">
          <cell r="B558" t="str">
            <v>Металлические лестничные площадки</v>
          </cell>
          <cell r="C558" t="str">
            <v>т</v>
          </cell>
          <cell r="F558">
            <v>0.34</v>
          </cell>
        </row>
        <row r="559">
          <cell r="B559" t="str">
            <v>Металлические подкладки Объем: 0.007*1.03=0.0072</v>
          </cell>
          <cell r="C559" t="str">
            <v>т</v>
          </cell>
          <cell r="F559">
            <v>7.1999999999999998E-3</v>
          </cell>
        </row>
        <row r="560">
          <cell r="B560" t="str">
            <v>Металлические столбы ограды из труб Объем: 0.0435*22*1.03=0.9857</v>
          </cell>
          <cell r="C560" t="str">
            <v>т</v>
          </cell>
          <cell r="F560">
            <v>0.98570000000000002</v>
          </cell>
        </row>
        <row r="561">
          <cell r="B561" t="str">
            <v>Металлоконструкции  крепления из уголка</v>
          </cell>
          <cell r="C561" t="str">
            <v>т</v>
          </cell>
          <cell r="F561">
            <v>0.27</v>
          </cell>
        </row>
        <row r="562">
          <cell r="B562" t="str">
            <v>Металлоконструкции для проходческих работ мелкие массой до 0.5 т из профилей /подвесные металлические кольца в стволах шахт, рамы из двутавров и швеллеров, арки металлические со скреплением и др./</v>
          </cell>
          <cell r="C562" t="str">
            <v>т</v>
          </cell>
          <cell r="E562" t="str">
            <v>201-0756</v>
          </cell>
          <cell r="F562">
            <v>3.3E-4</v>
          </cell>
        </row>
        <row r="563">
          <cell r="B563" t="str">
            <v>Металлоконструкции индивидуальные</v>
          </cell>
          <cell r="C563" t="str">
            <v>т</v>
          </cell>
          <cell r="E563" t="str">
            <v>201-9012</v>
          </cell>
          <cell r="F563">
            <v>4.1999999999999997E-3</v>
          </cell>
        </row>
        <row r="564">
          <cell r="B564" t="str">
            <v>Металлоконструкции каркаса ограды и калитки из уголка</v>
          </cell>
          <cell r="C564" t="str">
            <v>т</v>
          </cell>
          <cell r="F564">
            <v>0.53</v>
          </cell>
        </row>
        <row r="565">
          <cell r="B565" t="str">
            <v>Металлоконструкции ограды и калитки из уголка Объем: (16*24.3+4*18.84+2*13.2)* 1.03/1000=0.5053</v>
          </cell>
          <cell r="C565" t="str">
            <v>т</v>
          </cell>
          <cell r="F565">
            <v>0.50529999999999997</v>
          </cell>
        </row>
        <row r="566">
          <cell r="B566" t="str">
            <v>Металлоконструкции полотна ограды и калитки из круглой и полосовой стали</v>
          </cell>
          <cell r="C566" t="str">
            <v>т</v>
          </cell>
          <cell r="F566">
            <v>2.1076999999999999</v>
          </cell>
        </row>
        <row r="567">
          <cell r="B567" t="str">
            <v>Металлоконструкции светоотражающих устройств</v>
          </cell>
          <cell r="C567" t="str">
            <v>т</v>
          </cell>
          <cell r="E567" t="str">
            <v>201-9015</v>
          </cell>
          <cell r="F567">
            <v>6.6E-3</v>
          </cell>
        </row>
        <row r="568">
          <cell r="B568" t="str">
            <v>Металлоконструкции секций балок из горячекатанных профилей при массе до 0,1 т Объем: 5423.4*1.01*1.03*0.001= 5.642</v>
          </cell>
          <cell r="C568" t="str">
            <v>т</v>
          </cell>
          <cell r="F568">
            <v>5.6832000000000003</v>
          </cell>
        </row>
        <row r="569">
          <cell r="B569" t="str">
            <v>Металлоконструкции столбов ограды из труб</v>
          </cell>
          <cell r="C569" t="str">
            <v>т</v>
          </cell>
          <cell r="F569">
            <v>1.1854</v>
          </cell>
        </row>
        <row r="570">
          <cell r="B570" t="str">
            <v>Металлоконструкции элемента концевого и энергопоглощающей вставки</v>
          </cell>
          <cell r="C570" t="str">
            <v>т</v>
          </cell>
          <cell r="F570">
            <v>0.95199999999999996</v>
          </cell>
        </row>
        <row r="571">
          <cell r="B571" t="str">
            <v>Мешки бумажные марки НМ /непропитанные/ открытые сшитые 3-х слойные</v>
          </cell>
          <cell r="C571" t="str">
            <v>1000</v>
          </cell>
          <cell r="E571" t="str">
            <v>101-0621</v>
          </cell>
          <cell r="F571">
            <v>21</v>
          </cell>
        </row>
        <row r="572">
          <cell r="B572" t="str">
            <v>Минеральные удобрения</v>
          </cell>
          <cell r="C572" t="str">
            <v>кг</v>
          </cell>
          <cell r="E572" t="str">
            <v>114-9010</v>
          </cell>
          <cell r="F572">
            <v>91788.9</v>
          </cell>
        </row>
        <row r="573">
          <cell r="B573" t="str">
            <v>Муфта защитная для кабелей связи соединительная: МЗС-35</v>
          </cell>
          <cell r="C573" t="str">
            <v>шт</v>
          </cell>
          <cell r="E573" t="str">
            <v>510-0003</v>
          </cell>
          <cell r="F573">
            <v>1.085</v>
          </cell>
        </row>
        <row r="574">
          <cell r="B574" t="str">
            <v>Муфта защитная чугунная МЧЗ</v>
          </cell>
          <cell r="C574" t="str">
            <v>шт</v>
          </cell>
          <cell r="E574" t="str">
            <v>510-0021</v>
          </cell>
          <cell r="F574">
            <v>14</v>
          </cell>
        </row>
        <row r="575">
          <cell r="B575" t="str">
            <v>Муфта оптическая МТОК-96-01-IV</v>
          </cell>
          <cell r="C575" t="str">
            <v>комплект</v>
          </cell>
          <cell r="E575" t="str">
            <v>510-0051</v>
          </cell>
          <cell r="F575">
            <v>14</v>
          </cell>
        </row>
        <row r="576">
          <cell r="B576" t="str">
            <v>Муфты асбестоцементные для безнапорных труб /ГОСТ 1839-80/, уп труб 100 мм, д=160 мм</v>
          </cell>
          <cell r="C576" t="str">
            <v>шт</v>
          </cell>
          <cell r="F576">
            <v>5</v>
          </cell>
        </row>
        <row r="577">
          <cell r="B577" t="str">
            <v>Муфты кабельные марки 3КВТп-1- (16- 25) концевые термоусаживаемые внутренней установки</v>
          </cell>
          <cell r="C577" t="str">
            <v>комплект</v>
          </cell>
          <cell r="F577">
            <v>4</v>
          </cell>
        </row>
        <row r="578">
          <cell r="B578" t="str">
            <v>Муфты кабельные марки 3КНТп-1- (70- 120) концевые термоусаживаемые наружной установки</v>
          </cell>
          <cell r="C578" t="str">
            <v>комплект</v>
          </cell>
          <cell r="F578">
            <v>2</v>
          </cell>
        </row>
        <row r="579">
          <cell r="B579" t="str">
            <v>Накладка стыковая (код142 49) МР=0.74*1.076=0.796</v>
          </cell>
          <cell r="C579" t="str">
            <v>шт</v>
          </cell>
          <cell r="F579">
            <v>10</v>
          </cell>
        </row>
        <row r="580">
          <cell r="B580" t="str">
            <v>Наклладка стыковая (код142 08) МР=1.83*1.076=1.969</v>
          </cell>
          <cell r="C580" t="str">
            <v>шт</v>
          </cell>
          <cell r="F580">
            <v>10</v>
          </cell>
        </row>
        <row r="581">
          <cell r="B581" t="str">
            <v>Наконечник кабельный</v>
          </cell>
          <cell r="C581" t="str">
            <v>шт</v>
          </cell>
          <cell r="E581" t="str">
            <v>500-9062</v>
          </cell>
          <cell r="F581">
            <v>649.02</v>
          </cell>
        </row>
        <row r="582">
          <cell r="B582" t="str">
            <v>Наконечник кабельный медный</v>
          </cell>
          <cell r="C582" t="str">
            <v>шт</v>
          </cell>
          <cell r="E582" t="str">
            <v>500-9055</v>
          </cell>
          <cell r="F582">
            <v>52</v>
          </cell>
        </row>
        <row r="583">
          <cell r="B583" t="str">
            <v>Наконечники кабельные медные сечением жилы 16 мм2, диаметр 12 мм, длиной 42 мм</v>
          </cell>
          <cell r="C583" t="str">
            <v>шт</v>
          </cell>
          <cell r="E583" t="str">
            <v>111-0116</v>
          </cell>
          <cell r="F583">
            <v>3</v>
          </cell>
        </row>
        <row r="584">
          <cell r="B584" t="str">
            <v>Наконечники кабельные медные Т- 2,5- (3,4,6)- 2,6М</v>
          </cell>
          <cell r="C584" t="str">
            <v>шт</v>
          </cell>
          <cell r="F584">
            <v>120</v>
          </cell>
        </row>
        <row r="585">
          <cell r="B585" t="str">
            <v>Наконечники кабельные медные Т- 35- (8,10,12)- 9М</v>
          </cell>
          <cell r="C585" t="str">
            <v>шт</v>
          </cell>
          <cell r="F585">
            <v>20</v>
          </cell>
        </row>
        <row r="586">
          <cell r="B586" t="str">
            <v>Наконечники кабельные медные Т- 4- (4,5,6)- 3М</v>
          </cell>
          <cell r="C586" t="str">
            <v>шт</v>
          </cell>
          <cell r="F586">
            <v>20</v>
          </cell>
        </row>
        <row r="587">
          <cell r="B587" t="str">
            <v>Нитки суровые</v>
          </cell>
          <cell r="C587" t="str">
            <v>кг</v>
          </cell>
          <cell r="E587" t="str">
            <v>101-2073</v>
          </cell>
          <cell r="F587">
            <v>1.3919999999999999</v>
          </cell>
        </row>
        <row r="588">
          <cell r="B588" t="str">
            <v>Обертка защитная на полиэтиленовой основе "Полилен-0"</v>
          </cell>
          <cell r="C588" t="str">
            <v>м2</v>
          </cell>
          <cell r="F588">
            <v>64</v>
          </cell>
        </row>
        <row r="589">
          <cell r="B589" t="str">
            <v>Оконцеватели маркировочные</v>
          </cell>
          <cell r="C589" t="str">
            <v>100шт</v>
          </cell>
          <cell r="E589" t="str">
            <v>500-9807</v>
          </cell>
          <cell r="F589">
            <v>0.2</v>
          </cell>
        </row>
        <row r="590">
          <cell r="B590" t="str">
            <v>Олифа комбинированная: К-2</v>
          </cell>
          <cell r="C590" t="str">
            <v>т</v>
          </cell>
          <cell r="E590" t="str">
            <v>101-0627</v>
          </cell>
          <cell r="F590">
            <v>1.6000000000000001E-4</v>
          </cell>
        </row>
        <row r="591">
          <cell r="B591" t="str">
            <v>Олифа натуральная</v>
          </cell>
          <cell r="C591" t="str">
            <v>кг</v>
          </cell>
          <cell r="E591" t="str">
            <v>101-1825</v>
          </cell>
          <cell r="F591">
            <v>2.81203</v>
          </cell>
        </row>
        <row r="592">
          <cell r="B592" t="str">
            <v>Опора бюгельная корпусная Ду100 БКХЛ108 (m=3.80кг)</v>
          </cell>
          <cell r="C592" t="str">
            <v>шт.</v>
          </cell>
          <cell r="F592">
            <v>1</v>
          </cell>
        </row>
        <row r="593">
          <cell r="B593" t="str">
            <v>Опора бюгельная корпусная Ду50 БКХЛ57 (m=1.80кг)</v>
          </cell>
          <cell r="C593" t="str">
            <v>шт.</v>
          </cell>
          <cell r="F593">
            <v>1</v>
          </cell>
        </row>
        <row r="594">
          <cell r="B594" t="str">
            <v>Отбоpное устpойство</v>
          </cell>
          <cell r="C594" t="str">
            <v>шт</v>
          </cell>
          <cell r="F594">
            <v>6</v>
          </cell>
        </row>
        <row r="595">
          <cell r="B595" t="str">
            <v>Отвердитель "СУРЭЛ-МЛ"</v>
          </cell>
          <cell r="C595" t="str">
            <v>кг</v>
          </cell>
          <cell r="E595" t="str">
            <v>113-0498</v>
          </cell>
          <cell r="F595">
            <v>113.18</v>
          </cell>
        </row>
        <row r="596">
          <cell r="B596" t="str">
            <v>Отвердитель N1</v>
          </cell>
          <cell r="C596" t="str">
            <v>т</v>
          </cell>
          <cell r="E596" t="str">
            <v>113-0122</v>
          </cell>
          <cell r="F596">
            <v>7.7999999999999999E-4</v>
          </cell>
        </row>
        <row r="597">
          <cell r="B597" t="str">
            <v>Отвод 45град 325*12 ГОСТ 17375-2001 (Челябинск "Трубодеталь") (m=33кг)</v>
          </cell>
          <cell r="C597" t="str">
            <v>шт.</v>
          </cell>
          <cell r="F597">
            <v>2</v>
          </cell>
        </row>
        <row r="598">
          <cell r="B598" t="str">
            <v>Отвод 90град 108*5 ГОСТ 17375-2001 (Челябинск "Трубодеталь")(m=3.1кг)</v>
          </cell>
          <cell r="C598" t="str">
            <v>шт.</v>
          </cell>
          <cell r="F598">
            <v>2</v>
          </cell>
        </row>
        <row r="599">
          <cell r="B599" t="str">
            <v>Отвод 90град 325*12 ГОСТ 17375-2001 (г.Челябинск "Трубодеталь") (m=66кг)</v>
          </cell>
          <cell r="C599" t="str">
            <v>шт.</v>
          </cell>
          <cell r="F599">
            <v>1</v>
          </cell>
        </row>
        <row r="600">
          <cell r="B600" t="str">
            <v>Отвод 90град 57*5 ГОСТ 17375-2001 (Челябинск "Трубодеталь")(m=0.8кг)</v>
          </cell>
          <cell r="C600" t="str">
            <v>шт.</v>
          </cell>
          <cell r="F600">
            <v>24</v>
          </cell>
        </row>
        <row r="601">
          <cell r="B601" t="str">
            <v>Отводы 90град. с радиусом кривизны R=1.5Ду на Ру менее или 10 МПа (10</v>
          </cell>
          <cell r="C601" t="str">
            <v>шт</v>
          </cell>
          <cell r="E601" t="str">
            <v>534-0020</v>
          </cell>
          <cell r="F601">
            <v>0.56000000000000005</v>
          </cell>
        </row>
        <row r="602">
          <cell r="B602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до 0.1 т</v>
          </cell>
          <cell r="C602" t="str">
            <v>т</v>
          </cell>
          <cell r="E602" t="str">
            <v>201-0763</v>
          </cell>
          <cell r="F602">
            <v>0.249</v>
          </cell>
        </row>
        <row r="603">
          <cell r="B603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свыше 0.1 до 0.5 т</v>
          </cell>
          <cell r="C603" t="str">
            <v>т</v>
          </cell>
          <cell r="E603" t="str">
            <v>201-0764</v>
          </cell>
          <cell r="F603">
            <v>1.26</v>
          </cell>
        </row>
        <row r="604">
          <cell r="B604" t="str">
            <v>Отдельные конструктивные элементы зданий и сооружений /колонны,балки, фермы,связи,ригели,стойки и т.д./ с преобладанием толстолистовой стали при средней массе сборочной единицы до 0.5 т</v>
          </cell>
          <cell r="C604" t="str">
            <v>т</v>
          </cell>
          <cell r="E604" t="str">
            <v>С50768</v>
          </cell>
          <cell r="F604">
            <v>0.24</v>
          </cell>
        </row>
        <row r="605">
          <cell r="B605" t="str">
            <v>Пакля пропитанная</v>
          </cell>
          <cell r="C605" t="str">
            <v>кг</v>
          </cell>
          <cell r="E605" t="str">
            <v>101-1705</v>
          </cell>
          <cell r="F605">
            <v>488.12400000000002</v>
          </cell>
        </row>
        <row r="606">
          <cell r="B606" t="str">
            <v>Парафин нефтяной твердый п-3</v>
          </cell>
          <cell r="C606" t="str">
            <v>т</v>
          </cell>
          <cell r="E606" t="str">
            <v>101-0633</v>
          </cell>
          <cell r="F606">
            <v>2.97E-3</v>
          </cell>
        </row>
        <row r="607">
          <cell r="B607" t="str">
            <v>Паста паяльная ПБК-26М</v>
          </cell>
          <cell r="C607" t="str">
            <v>кг</v>
          </cell>
          <cell r="E607" t="str">
            <v>550-0012</v>
          </cell>
          <cell r="F607">
            <v>0.32</v>
          </cell>
        </row>
        <row r="608">
          <cell r="B608" t="str">
            <v>Патроны для пристрелки</v>
          </cell>
          <cell r="C608" t="str">
            <v>10шт</v>
          </cell>
          <cell r="E608" t="str">
            <v>101-9100</v>
          </cell>
          <cell r="F608">
            <v>216.87799999999999</v>
          </cell>
        </row>
        <row r="609">
          <cell r="B609" t="str">
            <v>Перемычки гибкие, тип ПГС-50</v>
          </cell>
          <cell r="C609" t="str">
            <v>шт</v>
          </cell>
          <cell r="E609" t="str">
            <v>500-9081</v>
          </cell>
          <cell r="F609">
            <v>13.72</v>
          </cell>
        </row>
        <row r="610">
          <cell r="B610" t="str">
            <v>Переход К108*6-57*4 09Г2С ГОСТ17378-2001 (m=1.2кг)</v>
          </cell>
          <cell r="C610" t="str">
            <v>шт.</v>
          </cell>
          <cell r="F610">
            <v>3</v>
          </cell>
        </row>
        <row r="611">
          <cell r="B611" t="str">
            <v>Переход К219*10-108*6 ГОСТ17378-2001 (m=4.6кг)</v>
          </cell>
          <cell r="C611" t="str">
            <v>шт.</v>
          </cell>
          <cell r="F611">
            <v>2</v>
          </cell>
        </row>
        <row r="612">
          <cell r="B612" t="str">
            <v>Переход К57*5-25*3 ГОСТ 17378*2001 (г.Челябинск "Трубодеталь") (m=0.4кг)</v>
          </cell>
          <cell r="C612" t="str">
            <v>шт.</v>
          </cell>
          <cell r="F612">
            <v>11</v>
          </cell>
        </row>
        <row r="613">
          <cell r="B613" t="str">
            <v>Песок</v>
          </cell>
          <cell r="C613" t="str">
            <v>м3</v>
          </cell>
          <cell r="E613" t="str">
            <v>406-0030</v>
          </cell>
          <cell r="F613">
            <v>75.95</v>
          </cell>
        </row>
        <row r="614">
          <cell r="B614" t="str">
            <v>Песок для строительных работ</v>
          </cell>
          <cell r="C614" t="str">
            <v>м3</v>
          </cell>
          <cell r="F614">
            <v>2</v>
          </cell>
        </row>
        <row r="615">
          <cell r="B615" t="str">
            <v>Песок для строительных работ</v>
          </cell>
          <cell r="C615" t="str">
            <v>м3</v>
          </cell>
          <cell r="F615">
            <v>3.36</v>
          </cell>
        </row>
        <row r="616">
          <cell r="B616" t="str">
            <v>Песок для строительных работ : природный 50%; обогащенный 50% Объем: 0.18*8550=1539</v>
          </cell>
          <cell r="C616" t="str">
            <v>м3</v>
          </cell>
          <cell r="F616">
            <v>1539</v>
          </cell>
        </row>
        <row r="617">
          <cell r="B617" t="str">
            <v>Песок для строительных работ природный обогащенный 50 проц.</v>
          </cell>
          <cell r="C617" t="str">
            <v>м3</v>
          </cell>
          <cell r="E617" t="str">
            <v>408-0093</v>
          </cell>
          <cell r="F617">
            <v>9.5399999999999991</v>
          </cell>
        </row>
        <row r="618">
          <cell r="B618" t="str">
            <v>Песок для строительных работ природный средний</v>
          </cell>
          <cell r="C618" t="str">
            <v>м3</v>
          </cell>
          <cell r="E618" t="str">
            <v>408-0122</v>
          </cell>
          <cell r="F618">
            <v>36.798999999999999</v>
          </cell>
        </row>
        <row r="619">
          <cell r="B619" t="str">
            <v>Песок Объем: 5.63*1.1=6.193</v>
          </cell>
          <cell r="C619" t="str">
            <v>м3</v>
          </cell>
          <cell r="F619">
            <v>5034.67</v>
          </cell>
        </row>
        <row r="620">
          <cell r="B620" t="str">
            <v>Песок природный</v>
          </cell>
          <cell r="C620" t="str">
            <v>м3</v>
          </cell>
          <cell r="E620" t="str">
            <v>408-9040</v>
          </cell>
          <cell r="F620">
            <v>568.57100000000003</v>
          </cell>
        </row>
        <row r="621">
          <cell r="B621" t="str">
            <v>итого песок (км319-340)</v>
          </cell>
          <cell r="F621">
            <v>7269.8899999999994</v>
          </cell>
        </row>
        <row r="622">
          <cell r="B622" t="str">
            <v>Песок кварцевый</v>
          </cell>
          <cell r="C622" t="str">
            <v>т</v>
          </cell>
          <cell r="E622" t="str">
            <v>408-9051</v>
          </cell>
          <cell r="F622">
            <v>2.3250000000000002</v>
          </cell>
        </row>
        <row r="623">
          <cell r="B623" t="str">
            <v>Песчано-гравийная смесь Объем: 56*0.19=10.64</v>
          </cell>
          <cell r="C623" t="str">
            <v>м3</v>
          </cell>
          <cell r="F623">
            <v>31714.6</v>
          </cell>
        </row>
        <row r="624">
          <cell r="B624" t="str">
            <v>Смесь песчано-гравийная</v>
          </cell>
          <cell r="C624" t="str">
            <v>м3</v>
          </cell>
          <cell r="E624" t="str">
            <v>408-9282</v>
          </cell>
          <cell r="F624">
            <v>96.192999999999998</v>
          </cell>
        </row>
        <row r="625">
          <cell r="B625" t="str">
            <v>Смесь песчано-гравийная</v>
          </cell>
          <cell r="C625" t="str">
            <v>м3</v>
          </cell>
          <cell r="F625">
            <v>400</v>
          </cell>
        </row>
        <row r="626">
          <cell r="B626" t="str">
            <v>ПГС(км319-340)</v>
          </cell>
          <cell r="F626">
            <v>32210.792999999998</v>
          </cell>
        </row>
        <row r="627">
          <cell r="B627" t="str">
            <v>Пленка полиэтиленовая</v>
          </cell>
          <cell r="C627" t="str">
            <v>м2</v>
          </cell>
          <cell r="E627" t="str">
            <v>101-9462</v>
          </cell>
          <cell r="F627">
            <v>115.52200000000001</v>
          </cell>
        </row>
        <row r="628">
          <cell r="B628" t="str">
            <v>Пленка полиэтиленовая толщ.0,15мм</v>
          </cell>
          <cell r="C628" t="str">
            <v>1000м2</v>
          </cell>
          <cell r="F628">
            <v>0.81</v>
          </cell>
        </row>
        <row r="629">
          <cell r="B629" t="str">
            <v>Пленка радиографическая рулонная</v>
          </cell>
          <cell r="C629" t="str">
            <v>м</v>
          </cell>
          <cell r="E629" t="str">
            <v>101-9703</v>
          </cell>
          <cell r="F629">
            <v>8167.91</v>
          </cell>
        </row>
        <row r="630">
          <cell r="B630" t="str">
            <v>Плиты бетонные укрепления П-1 Объем: 1.9*5=9.5</v>
          </cell>
          <cell r="C630" t="str">
            <v>м3</v>
          </cell>
          <cell r="F630">
            <v>32.06</v>
          </cell>
        </row>
        <row r="631">
          <cell r="B631" t="str">
            <v>Плиты дорожные ПД20.15-6</v>
          </cell>
          <cell r="C631" t="str">
            <v>м3</v>
          </cell>
          <cell r="F631">
            <v>48.6</v>
          </cell>
        </row>
        <row r="632">
          <cell r="B632" t="str">
            <v>Плиты сборные железобетонные</v>
          </cell>
          <cell r="C632" t="str">
            <v>шт</v>
          </cell>
          <cell r="E632" t="str">
            <v>440-9136</v>
          </cell>
          <cell r="F632">
            <v>25.669</v>
          </cell>
        </row>
        <row r="633">
          <cell r="B633" t="str">
            <v>Плиты тротуарные</v>
          </cell>
          <cell r="C633" t="str">
            <v>м2</v>
          </cell>
          <cell r="F633">
            <v>38</v>
          </cell>
        </row>
        <row r="634">
          <cell r="B634" t="str">
            <v>Плиты укрепления  П1 Объем: 2.5*9=22.5</v>
          </cell>
          <cell r="C634" t="str">
            <v>м3</v>
          </cell>
          <cell r="F634">
            <v>30</v>
          </cell>
        </row>
        <row r="635">
          <cell r="B635" t="str">
            <v>Плоский угол (код142 47) МР=0.68*1.076=0.732</v>
          </cell>
          <cell r="C635" t="str">
            <v>шт</v>
          </cell>
          <cell r="F635">
            <v>5</v>
          </cell>
        </row>
        <row r="636">
          <cell r="B636" t="str">
            <v>Плоский угол (код142 60) МР=1.9*1.076=2.04</v>
          </cell>
          <cell r="C636" t="str">
            <v>шт</v>
          </cell>
          <cell r="F636">
            <v>5</v>
          </cell>
        </row>
        <row r="637">
          <cell r="B637" t="str">
            <v>Подкладки металлические</v>
          </cell>
          <cell r="C637" t="str">
            <v>кг</v>
          </cell>
          <cell r="E637" t="str">
            <v>201-9180</v>
          </cell>
          <cell r="F637">
            <v>15.2</v>
          </cell>
        </row>
        <row r="638">
          <cell r="B638" t="str">
            <v>Поковки из квадратных заготовок массой 1,8 кг</v>
          </cell>
          <cell r="C638" t="str">
            <v>т</v>
          </cell>
          <cell r="E638" t="str">
            <v>101-0782</v>
          </cell>
          <cell r="F638">
            <v>16.420200000000001</v>
          </cell>
        </row>
        <row r="639">
          <cell r="B639" t="str">
            <v>Полимер для стабилизации буровых скважин ЕZ МUD</v>
          </cell>
          <cell r="C639" t="str">
            <v>т</v>
          </cell>
          <cell r="E639" t="str">
            <v>110-0199</v>
          </cell>
          <cell r="F639">
            <v>0.06</v>
          </cell>
        </row>
        <row r="640">
          <cell r="B640" t="str">
            <v>Полимерно-контейнерные балластирую- щие устройства ПКБУ-МК-1420</v>
          </cell>
          <cell r="C640" t="str">
            <v>компл.</v>
          </cell>
          <cell r="F640">
            <v>3768</v>
          </cell>
        </row>
        <row r="641">
          <cell r="B641" t="str">
            <v>Полотно иглопробивное для дорожного строительства "дорнит-2"</v>
          </cell>
          <cell r="C641" t="str">
            <v>10м2</v>
          </cell>
          <cell r="E641" t="str">
            <v>101-0792</v>
          </cell>
          <cell r="F641">
            <v>8.4016000000000002</v>
          </cell>
        </row>
        <row r="642">
          <cell r="B642" t="str">
            <v>Понтон водозабора с фильтрами</v>
          </cell>
          <cell r="C642" t="str">
            <v>т</v>
          </cell>
          <cell r="E642" t="str">
            <v>201-0781-1</v>
          </cell>
          <cell r="F642">
            <v>5.5969999999999999E-2</v>
          </cell>
        </row>
        <row r="643">
          <cell r="B643" t="str">
            <v>Портландцемент общестроительного назначения бездобавочный, марки 400</v>
          </cell>
          <cell r="C643" t="str">
            <v>т</v>
          </cell>
          <cell r="E643" t="str">
            <v>101-1305</v>
          </cell>
          <cell r="F643">
            <v>2.73306</v>
          </cell>
        </row>
        <row r="644">
          <cell r="B644" t="str">
            <v>Портландцемент общестроительного назначения бездобавочный, марки 500</v>
          </cell>
          <cell r="C644" t="str">
            <v>т</v>
          </cell>
          <cell r="E644" t="str">
            <v>101-1306</v>
          </cell>
          <cell r="F644">
            <v>9.7199999999999995E-2</v>
          </cell>
        </row>
        <row r="645">
          <cell r="B645" t="str">
            <v>Портландцемент тампонажный бездобавочный</v>
          </cell>
          <cell r="C645" t="str">
            <v>т</v>
          </cell>
          <cell r="E645" t="str">
            <v>101-1348</v>
          </cell>
          <cell r="F645">
            <v>1.74</v>
          </cell>
        </row>
        <row r="646">
          <cell r="B646" t="str">
            <v>Поршни поролоновые для труб Ду1400</v>
          </cell>
          <cell r="C646" t="str">
            <v>шт.</v>
          </cell>
          <cell r="E646" t="str">
            <v>300-9310-1</v>
          </cell>
          <cell r="F646">
            <v>6.5620000000000003</v>
          </cell>
        </row>
        <row r="647">
          <cell r="B647" t="str">
            <v>Поршни-разделители для труб Ду1400</v>
          </cell>
          <cell r="C647" t="str">
            <v>шт.</v>
          </cell>
          <cell r="E647" t="str">
            <v>300-9356-1</v>
          </cell>
          <cell r="F647">
            <v>0.84919999999999995</v>
          </cell>
        </row>
        <row r="648">
          <cell r="B648" t="str">
            <v>Пояс силовой мягкий МСП-1420 для утяжелителей типа УБО</v>
          </cell>
          <cell r="C648" t="str">
            <v>комплект</v>
          </cell>
          <cell r="E648" t="str">
            <v>548-0053</v>
          </cell>
          <cell r="F648">
            <v>199</v>
          </cell>
        </row>
        <row r="649">
          <cell r="B649" t="str">
            <v>Праймер эпоксидный</v>
          </cell>
          <cell r="C649" t="str">
            <v>кг</v>
          </cell>
          <cell r="E649" t="str">
            <v>101-9738</v>
          </cell>
          <cell r="F649">
            <v>461.34</v>
          </cell>
        </row>
        <row r="650">
          <cell r="B650" t="str">
            <v>Праймер эпоксидный МБ: отвердитель</v>
          </cell>
          <cell r="C650" t="str">
            <v>кг</v>
          </cell>
          <cell r="E650" t="str">
            <v>113-0496</v>
          </cell>
          <cell r="F650">
            <v>8.93</v>
          </cell>
        </row>
        <row r="651">
          <cell r="B651" t="str">
            <v>Праймер эпоксидный МБ:основной комп.</v>
          </cell>
          <cell r="C651" t="str">
            <v>кг</v>
          </cell>
          <cell r="E651" t="str">
            <v>113-0495</v>
          </cell>
          <cell r="F651">
            <v>12.62</v>
          </cell>
        </row>
        <row r="652">
          <cell r="B652" t="str">
            <v>Праймер"UP-1000" (отвердитель)</v>
          </cell>
          <cell r="C652" t="str">
            <v>кг</v>
          </cell>
          <cell r="E652" t="str">
            <v>113-0492</v>
          </cell>
          <cell r="F652">
            <v>1.25</v>
          </cell>
        </row>
        <row r="653">
          <cell r="B653" t="str">
            <v>Праймер"UP-1000"(основной компонент)</v>
          </cell>
          <cell r="C653" t="str">
            <v>кг</v>
          </cell>
          <cell r="E653" t="str">
            <v>113-0491</v>
          </cell>
          <cell r="F653">
            <v>1.25</v>
          </cell>
        </row>
        <row r="654">
          <cell r="B654" t="str">
            <v>Предупреждающие знаки 1.11.1, 1.11.2 1.12.1, 1.12.2</v>
          </cell>
          <cell r="C654" t="str">
            <v>100шт</v>
          </cell>
          <cell r="F654">
            <v>0.16</v>
          </cell>
        </row>
        <row r="655">
          <cell r="B655" t="str">
            <v>Припои оловянно-свинцовые бессурьмянистые марки ПОС30</v>
          </cell>
          <cell r="C655" t="str">
            <v>кг</v>
          </cell>
          <cell r="E655" t="str">
            <v>522-0077</v>
          </cell>
          <cell r="F655">
            <v>8.27</v>
          </cell>
        </row>
        <row r="656">
          <cell r="B656" t="str">
            <v>Припои оловянно-свинцовые бессурьмянистые марки ПОС40</v>
          </cell>
          <cell r="C656" t="str">
            <v>кг</v>
          </cell>
          <cell r="E656" t="str">
            <v>522-0076</v>
          </cell>
          <cell r="F656">
            <v>0.43</v>
          </cell>
        </row>
        <row r="657">
          <cell r="B657" t="str">
            <v>Припои оловянно-свинцовые бессурьмянистые марки ПОС61</v>
          </cell>
          <cell r="C657" t="str">
            <v>кг</v>
          </cell>
          <cell r="E657" t="str">
            <v>522-0075</v>
          </cell>
          <cell r="F657">
            <v>0.80315999999999999</v>
          </cell>
        </row>
        <row r="658">
          <cell r="B658" t="str">
            <v>Припои оловянно-свинцовые сурьмянистые марки ПОССу30-2</v>
          </cell>
          <cell r="C658" t="str">
            <v>кг</v>
          </cell>
          <cell r="E658" t="str">
            <v>522-0093</v>
          </cell>
          <cell r="F658">
            <v>21.027000000000001</v>
          </cell>
        </row>
        <row r="659">
          <cell r="B659" t="str">
            <v>Провод</v>
          </cell>
          <cell r="C659" t="str">
            <v>м</v>
          </cell>
          <cell r="E659" t="str">
            <v>507-9001</v>
          </cell>
          <cell r="F659">
            <v>2.48</v>
          </cell>
        </row>
        <row r="660">
          <cell r="B660" t="str">
            <v>Провод АПРН для взрывных работ марки ВП</v>
          </cell>
          <cell r="C660" t="str">
            <v>км</v>
          </cell>
          <cell r="E660" t="str">
            <v>112-0015</v>
          </cell>
          <cell r="F660">
            <v>0.33600000000000002</v>
          </cell>
        </row>
        <row r="661">
          <cell r="B661" t="str">
            <v>Провод неизолированный АС70/11.0мм2</v>
          </cell>
          <cell r="C661" t="str">
            <v>т</v>
          </cell>
          <cell r="F661">
            <v>0.27600000000000002</v>
          </cell>
        </row>
        <row r="662">
          <cell r="B662" t="str">
            <v>Провод ПС-70 (грозозащитный)</v>
          </cell>
          <cell r="C662" t="str">
            <v>т</v>
          </cell>
          <cell r="F662">
            <v>11.9</v>
          </cell>
        </row>
        <row r="663">
          <cell r="B663" t="str">
            <v>Провода неизолированные для воздушных линий электропередачи медные марки М сечением 4 мм2</v>
          </cell>
          <cell r="C663" t="str">
            <v>т</v>
          </cell>
          <cell r="E663" t="str">
            <v>507-0001</v>
          </cell>
          <cell r="F663">
            <v>7.4799999999999997E-3</v>
          </cell>
        </row>
        <row r="664">
          <cell r="B664" t="str">
            <v>Провода неизолированные медные гибкие для электрических установок и антенн марки МГ, сечением 4 мм2</v>
          </cell>
          <cell r="C664" t="str">
            <v>т</v>
          </cell>
          <cell r="E664" t="str">
            <v>507-0173</v>
          </cell>
          <cell r="F664">
            <v>2.3999999999999998E-3</v>
          </cell>
        </row>
        <row r="665">
          <cell r="B665" t="str">
            <v>Проводник П1 гост 9688-76</v>
          </cell>
          <cell r="C665" t="str">
            <v>1000шт</v>
          </cell>
          <cell r="F665">
            <v>3.2000000000000001E-2</v>
          </cell>
        </row>
        <row r="666">
          <cell r="B666" t="str">
            <v>Проводник П750 ухл3</v>
          </cell>
          <cell r="C666" t="str">
            <v>1000шт</v>
          </cell>
          <cell r="F666">
            <v>1.2999999999999999E-2</v>
          </cell>
        </row>
        <row r="667">
          <cell r="B667" t="str">
            <v>Проволока из низкоуглеродистой оцинкованной стали /1ц/, термически обработанной, общего назначения, высшей категории качества д 3,0 мм</v>
          </cell>
          <cell r="C667" t="str">
            <v>т</v>
          </cell>
          <cell r="E667" t="str">
            <v>101-0813</v>
          </cell>
          <cell r="F667">
            <v>20.326899999999998</v>
          </cell>
        </row>
        <row r="668">
          <cell r="B668" t="str">
            <v>Проволока из низкоуглеродистой светлой стали /ос/, термически обработанной, общего назначения, высшего качества д 1,1 мм</v>
          </cell>
          <cell r="C668" t="str">
            <v>т</v>
          </cell>
          <cell r="E668" t="str">
            <v>101-0816</v>
          </cell>
          <cell r="F668">
            <v>2.5200000000000001E-3</v>
          </cell>
        </row>
        <row r="669">
          <cell r="B669" t="str">
            <v>Проволока из низкоуглеродистой черной стали /оч/, термически обработанной, общего назначения, высшего качества д 1,1 мм</v>
          </cell>
          <cell r="C669" t="str">
            <v>т</v>
          </cell>
          <cell r="E669" t="str">
            <v>101-0821</v>
          </cell>
          <cell r="F669">
            <v>2E-3</v>
          </cell>
        </row>
        <row r="670">
          <cell r="B670" t="str">
            <v>Проволока колючая оцинкованная /кц- 1/ одноосновная рифленая со скобами нормальной точности размером 2,8х2, 3 мм</v>
          </cell>
          <cell r="C670" t="str">
            <v>т</v>
          </cell>
          <cell r="E670" t="str">
            <v>101-0798</v>
          </cell>
          <cell r="F670">
            <v>4.113E-2</v>
          </cell>
        </row>
        <row r="671">
          <cell r="B671" t="str">
            <v>Проволока медная круглая электротехническая /мягкая/, диаметром 1,0-3,0 мм и выше</v>
          </cell>
          <cell r="C671" t="str">
            <v>т</v>
          </cell>
          <cell r="E671" t="str">
            <v>101-0801</v>
          </cell>
          <cell r="F671">
            <v>1.09E-3</v>
          </cell>
        </row>
        <row r="672">
          <cell r="B672" t="str">
            <v>Проволока сварочная легированная для сварки /наплавки/ с неомедненной поверхностью иэ стали св-08г2с д 2 мм</v>
          </cell>
          <cell r="C672" t="str">
            <v>т</v>
          </cell>
          <cell r="E672" t="str">
            <v>101-0806</v>
          </cell>
          <cell r="F672">
            <v>2.5999999999999999E-3</v>
          </cell>
        </row>
        <row r="673">
          <cell r="B673" t="str">
            <v>Проволока сварочная легированная для сварки /наплавки/ с неомедненной поверхностью иэ стали св-08г2с д 4 мм</v>
          </cell>
          <cell r="C673" t="str">
            <v>т</v>
          </cell>
          <cell r="E673" t="str">
            <v>101-0807</v>
          </cell>
          <cell r="F673">
            <v>1.2E-4</v>
          </cell>
        </row>
        <row r="674">
          <cell r="B674" t="str">
            <v>Проволока стальная низкоуглеродистая разного назначения, оцинкованная диаметром 6,0-6,3 мм</v>
          </cell>
          <cell r="C674" t="str">
            <v>т</v>
          </cell>
          <cell r="E674" t="str">
            <v>101-0814</v>
          </cell>
          <cell r="F674">
            <v>233.857</v>
          </cell>
        </row>
        <row r="675">
          <cell r="B675" t="str">
            <v>Прокат для армирования ж/б конструкций круглого и периодического профиля, класс а-1 д 10 мм</v>
          </cell>
          <cell r="C675" t="str">
            <v>т</v>
          </cell>
          <cell r="E675" t="str">
            <v>101-1150</v>
          </cell>
          <cell r="F675">
            <v>0.41399999999999998</v>
          </cell>
        </row>
        <row r="676">
          <cell r="B676" t="str">
            <v>Прокат для армирования ж/б конструкций круглого и периодического профиля, класс а-1 д 6 мм</v>
          </cell>
          <cell r="C676" t="str">
            <v>т</v>
          </cell>
          <cell r="E676" t="str">
            <v>101-1148</v>
          </cell>
          <cell r="F676">
            <v>4.0000000000000001E-3</v>
          </cell>
        </row>
        <row r="677">
          <cell r="B677" t="str">
            <v>Прокладки из паронита марки пмб толщиной 1 мм, диаметром 50 мм</v>
          </cell>
          <cell r="C677" t="str">
            <v>1000шт</v>
          </cell>
          <cell r="E677" t="str">
            <v>541-0063</v>
          </cell>
          <cell r="F677">
            <v>3.2000000000000001E-2</v>
          </cell>
        </row>
        <row r="678">
          <cell r="B678" t="str">
            <v>Прокладки паронитовые</v>
          </cell>
          <cell r="C678" t="str">
            <v>кг</v>
          </cell>
          <cell r="E678" t="str">
            <v>101-9892</v>
          </cell>
          <cell r="F678">
            <v>0.36199999999999999</v>
          </cell>
        </row>
        <row r="679">
          <cell r="B679" t="str">
            <v>Прокладки резиновые (пластина техническая прессованная)</v>
          </cell>
          <cell r="C679" t="str">
            <v>кг</v>
          </cell>
          <cell r="E679" t="str">
            <v>101-1703</v>
          </cell>
          <cell r="F679">
            <v>1.29</v>
          </cell>
        </row>
        <row r="680">
          <cell r="B680" t="str">
            <v>Пропан-бутан, смесь техническая</v>
          </cell>
          <cell r="C680" t="str">
            <v>кг</v>
          </cell>
          <cell r="E680" t="str">
            <v>542-0042</v>
          </cell>
          <cell r="F680">
            <v>6608.33</v>
          </cell>
        </row>
        <row r="681">
          <cell r="B681" t="str">
            <v>Профиль монтажный</v>
          </cell>
          <cell r="C681" t="str">
            <v>шт</v>
          </cell>
          <cell r="E681" t="str">
            <v>500-9090</v>
          </cell>
          <cell r="F681">
            <v>6.5</v>
          </cell>
        </row>
        <row r="682">
          <cell r="B682" t="str">
            <v>Раствор глинистый</v>
          </cell>
          <cell r="C682" t="str">
            <v>м3</v>
          </cell>
          <cell r="E682" t="str">
            <v>П402-9003</v>
          </cell>
          <cell r="F682">
            <v>12.96</v>
          </cell>
        </row>
        <row r="683">
          <cell r="B683" t="str">
            <v>Раствор готовый кладочный тяжелый цементный М-100</v>
          </cell>
          <cell r="C683" t="str">
            <v>м3</v>
          </cell>
          <cell r="E683" t="str">
            <v>402-0004</v>
          </cell>
          <cell r="F683">
            <v>0.67235999999999996</v>
          </cell>
        </row>
        <row r="684">
          <cell r="B684" t="str">
            <v>Раствор готовый кладочный тяжелый цементный М-150</v>
          </cell>
          <cell r="C684" t="str">
            <v>м3</v>
          </cell>
          <cell r="E684" t="str">
            <v>402-0005</v>
          </cell>
          <cell r="F684">
            <v>27.4573</v>
          </cell>
        </row>
        <row r="685">
          <cell r="B685" t="str">
            <v>Раствор готовый кладочный тяжелый цементный М-200</v>
          </cell>
          <cell r="C685" t="str">
            <v>м3</v>
          </cell>
          <cell r="E685" t="str">
            <v>402-0006</v>
          </cell>
          <cell r="F685">
            <v>77.92</v>
          </cell>
        </row>
        <row r="686">
          <cell r="B686" t="str">
            <v>Раствор готовый кладочный тяжелый цементный М-25</v>
          </cell>
          <cell r="C686" t="str">
            <v>м3</v>
          </cell>
          <cell r="E686" t="str">
            <v>402-0001</v>
          </cell>
          <cell r="F686">
            <v>2.9999999999999997E-4</v>
          </cell>
        </row>
        <row r="687">
          <cell r="B687" t="str">
            <v>Раствор готовый кладочный тяжелый цементный М-50</v>
          </cell>
          <cell r="C687" t="str">
            <v>м3</v>
          </cell>
          <cell r="E687" t="str">
            <v>402-0002</v>
          </cell>
          <cell r="F687">
            <v>7.7847999999999997</v>
          </cell>
        </row>
        <row r="688">
          <cell r="B688" t="str">
            <v>Раствор готовый отделочный тяжелый цементный 1:3</v>
          </cell>
          <cell r="C688" t="str">
            <v>м3</v>
          </cell>
          <cell r="E688" t="str">
            <v>402-0078</v>
          </cell>
          <cell r="F688">
            <v>0.25695000000000001</v>
          </cell>
        </row>
        <row r="689">
          <cell r="B689" t="str">
            <v>Раствор грунтовый /шлам/</v>
          </cell>
          <cell r="C689" t="str">
            <v>м3</v>
          </cell>
          <cell r="E689" t="str">
            <v>402-9010</v>
          </cell>
          <cell r="F689">
            <v>56.491999999999997</v>
          </cell>
        </row>
        <row r="690">
          <cell r="B690" t="str">
            <v>Раствор кладочный тяжелый цементный м-150</v>
          </cell>
          <cell r="C690" t="str">
            <v>м3</v>
          </cell>
          <cell r="F690">
            <v>9.5</v>
          </cell>
        </row>
        <row r="691">
          <cell r="B691" t="str">
            <v>Раствор кладочный тяжелый цементный м-150 Объем: 0.9*9=8.1</v>
          </cell>
          <cell r="C691" t="str">
            <v>м3</v>
          </cell>
          <cell r="F691">
            <v>10.8</v>
          </cell>
        </row>
        <row r="692">
          <cell r="B692" t="str">
            <v>Раствор кладочный тяжелый цементный м-200</v>
          </cell>
          <cell r="C692" t="str">
            <v>м3</v>
          </cell>
          <cell r="F692">
            <v>1.8</v>
          </cell>
        </row>
        <row r="693">
          <cell r="B693" t="str">
            <v>Раствор цементный</v>
          </cell>
          <cell r="C693" t="str">
            <v>м3</v>
          </cell>
          <cell r="E693" t="str">
            <v>402-9050</v>
          </cell>
          <cell r="F693">
            <v>0.27300000000000002</v>
          </cell>
        </row>
        <row r="694">
          <cell r="B694" t="str">
            <v>Растворители N646 для лакокрасочных материалов</v>
          </cell>
          <cell r="C694" t="str">
            <v>т</v>
          </cell>
          <cell r="E694" t="str">
            <v>101-0844</v>
          </cell>
          <cell r="F694">
            <v>1.6999999999999999E-3</v>
          </cell>
        </row>
        <row r="695">
          <cell r="B695" t="str">
            <v>Растворители марки р-4</v>
          </cell>
          <cell r="C695" t="str">
            <v>т</v>
          </cell>
          <cell r="E695" t="str">
            <v>113-0156</v>
          </cell>
          <cell r="F695">
            <v>4.9399999999999999E-3</v>
          </cell>
        </row>
        <row r="696">
          <cell r="B696" t="str">
            <v>Растворители Р-4 для лакокрасочных материалов</v>
          </cell>
          <cell r="C696" t="str">
            <v>т</v>
          </cell>
          <cell r="E696" t="str">
            <v>101-0838</v>
          </cell>
          <cell r="F696">
            <v>9.0000000000000006E-5</v>
          </cell>
        </row>
        <row r="697">
          <cell r="B697" t="str">
            <v>Растворитель</v>
          </cell>
          <cell r="C697" t="str">
            <v>т</v>
          </cell>
          <cell r="E697" t="str">
            <v>101-9771</v>
          </cell>
          <cell r="F697">
            <v>2.0000000000000002E-5</v>
          </cell>
        </row>
        <row r="698">
          <cell r="B698" t="str">
            <v>Резина прессованная</v>
          </cell>
          <cell r="C698" t="str">
            <v>кг</v>
          </cell>
          <cell r="E698" t="str">
            <v>101-1851</v>
          </cell>
          <cell r="F698">
            <v>4.6199999999999998E-2</v>
          </cell>
        </row>
        <row r="699">
          <cell r="B699" t="str">
            <v>Рогожа</v>
          </cell>
          <cell r="C699" t="str">
            <v>м2</v>
          </cell>
          <cell r="E699" t="str">
            <v>101-1668</v>
          </cell>
          <cell r="F699">
            <v>77.1374</v>
          </cell>
        </row>
        <row r="700">
          <cell r="B700" t="str">
            <v>Роли свинцовые, марки с1, толщиной 1,0 мм</v>
          </cell>
          <cell r="C700" t="str">
            <v>т</v>
          </cell>
          <cell r="E700" t="str">
            <v>101-0865</v>
          </cell>
          <cell r="F700">
            <v>1.268E-2</v>
          </cell>
        </row>
        <row r="701">
          <cell r="B701" t="str">
            <v>Рубероид</v>
          </cell>
          <cell r="C701" t="str">
            <v>м2</v>
          </cell>
          <cell r="F701">
            <v>810</v>
          </cell>
        </row>
        <row r="702">
          <cell r="B702" t="str">
            <v>Сборная ж/б стойка объемом 0.2м3 Объем: 0.2*3=0.6</v>
          </cell>
          <cell r="C702" t="str">
            <v>м3</v>
          </cell>
          <cell r="F702">
            <v>0.6</v>
          </cell>
        </row>
        <row r="703">
          <cell r="B703" t="str">
            <v>Сборные бетонные блоки ФБС 12.6.3-Т</v>
          </cell>
          <cell r="C703" t="str">
            <v>м3</v>
          </cell>
          <cell r="F703">
            <v>0.191</v>
          </cell>
        </row>
        <row r="704">
          <cell r="B704" t="str">
            <v>Сборные бетонные блоки ФБС 12.6.6-Т</v>
          </cell>
          <cell r="C704" t="str">
            <v>м3</v>
          </cell>
          <cell r="F704">
            <v>0.81499999999999995</v>
          </cell>
        </row>
        <row r="705">
          <cell r="B705" t="str">
            <v>Сборные бетонные блоки ФБС 24.3.6-Т</v>
          </cell>
          <cell r="C705" t="str">
            <v>м3</v>
          </cell>
          <cell r="F705">
            <v>1.22</v>
          </cell>
        </row>
        <row r="706">
          <cell r="B706" t="str">
            <v>Сборные бетонные бортовые камни</v>
          </cell>
          <cell r="C706" t="str">
            <v>м3</v>
          </cell>
          <cell r="F706">
            <v>14.308</v>
          </cell>
        </row>
        <row r="707">
          <cell r="B707" t="str">
            <v>Сборные бетонные упоры Объем: 1.4*9=12.6</v>
          </cell>
          <cell r="C707" t="str">
            <v>м3</v>
          </cell>
          <cell r="F707">
            <v>19.600000000000001</v>
          </cell>
        </row>
        <row r="708">
          <cell r="B708" t="str">
            <v>Сборные железобетонные колонки свечи</v>
          </cell>
          <cell r="C708" t="str">
            <v>м3</v>
          </cell>
          <cell r="F708">
            <v>1.79</v>
          </cell>
        </row>
        <row r="709">
          <cell r="B709" t="str">
            <v>Сборные железобетонные фундаментные плиты  Ф-4</v>
          </cell>
          <cell r="C709" t="str">
            <v>м3</v>
          </cell>
          <cell r="F709">
            <v>2.2000000000000002</v>
          </cell>
        </row>
        <row r="710">
          <cell r="B710" t="str">
            <v>Сборные железобетонные фундаменты ФМ1Б,ФМ3Б</v>
          </cell>
          <cell r="C710" t="str">
            <v>м3</v>
          </cell>
          <cell r="F710">
            <v>0.28999999999999998</v>
          </cell>
        </row>
        <row r="711">
          <cell r="B711" t="str">
            <v>Светильники РКУ15-250-001У1</v>
          </cell>
          <cell r="C711" t="str">
            <v>шт</v>
          </cell>
          <cell r="F711">
            <v>1</v>
          </cell>
        </row>
        <row r="712">
          <cell r="B712" t="str">
            <v>Севилен, шириной 30мм</v>
          </cell>
          <cell r="C712" t="str">
            <v>кг</v>
          </cell>
          <cell r="E712" t="str">
            <v>101-2022</v>
          </cell>
          <cell r="F712">
            <v>4.4800000000000004</v>
          </cell>
        </row>
        <row r="713">
          <cell r="B713" t="str">
            <v>Семена газонных трав</v>
          </cell>
          <cell r="C713" t="str">
            <v>кг</v>
          </cell>
          <cell r="E713" t="str">
            <v>414-9230</v>
          </cell>
          <cell r="F713">
            <v>7.12</v>
          </cell>
        </row>
        <row r="714">
          <cell r="B714" t="str">
            <v>Семена многолетних трав</v>
          </cell>
          <cell r="C714" t="str">
            <v>кг</v>
          </cell>
          <cell r="E714" t="str">
            <v>414-9240</v>
          </cell>
          <cell r="F714">
            <v>2884.78</v>
          </cell>
        </row>
        <row r="715">
          <cell r="B715" t="str">
            <v>Семена трав</v>
          </cell>
          <cell r="C715" t="str">
            <v>кг</v>
          </cell>
          <cell r="E715" t="str">
            <v>414-9260</v>
          </cell>
          <cell r="F715">
            <v>1940.48</v>
          </cell>
        </row>
        <row r="716">
          <cell r="B716" t="str">
            <v>Сетка из оцинкованной проволоки, диаметром 2 мм крученая</v>
          </cell>
          <cell r="C716" t="str">
            <v>м2</v>
          </cell>
          <cell r="E716" t="str">
            <v>101-1587</v>
          </cell>
          <cell r="F716">
            <v>36300</v>
          </cell>
        </row>
        <row r="717">
          <cell r="B717" t="str">
            <v>Сжимы ответвительные У-871</v>
          </cell>
          <cell r="C717" t="str">
            <v>100шт</v>
          </cell>
          <cell r="F717">
            <v>0.05</v>
          </cell>
        </row>
        <row r="718">
          <cell r="B718" t="str">
            <v>Сигнальная лента для предупреждения о наличии кабельной линии шириной 150мм</v>
          </cell>
          <cell r="C718" t="str">
            <v>м</v>
          </cell>
          <cell r="F718">
            <v>19040</v>
          </cell>
        </row>
        <row r="719">
          <cell r="B719" t="str">
            <v>Скальный лист СЛ-1420 (двухслойный)</v>
          </cell>
          <cell r="C719" t="str">
            <v>м2</v>
          </cell>
          <cell r="F719">
            <v>38856.199999999997</v>
          </cell>
        </row>
        <row r="720">
          <cell r="B720" t="str">
            <v>Скобы</v>
          </cell>
          <cell r="C720" t="str">
            <v>10шт</v>
          </cell>
          <cell r="E720" t="str">
            <v>500-9031</v>
          </cell>
          <cell r="F720">
            <v>8.4939999999999998</v>
          </cell>
        </row>
        <row r="721">
          <cell r="B721" t="str">
            <v>Скобы и накладки для крепления кабеля</v>
          </cell>
          <cell r="C721" t="str">
            <v>10шт</v>
          </cell>
          <cell r="E721" t="str">
            <v>500-9039</v>
          </cell>
          <cell r="F721">
            <v>5.7119999999999997</v>
          </cell>
        </row>
        <row r="722">
          <cell r="B722" t="str">
            <v>Скобы СО-22</v>
          </cell>
          <cell r="C722" t="str">
            <v>10шт</v>
          </cell>
          <cell r="E722" t="str">
            <v>500-9035</v>
          </cell>
          <cell r="F722">
            <v>1.496</v>
          </cell>
        </row>
        <row r="723">
          <cell r="B723" t="str">
            <v>Смола эпоксидная марки эд-20</v>
          </cell>
          <cell r="C723" t="str">
            <v>т</v>
          </cell>
          <cell r="E723" t="str">
            <v>113-0163</v>
          </cell>
          <cell r="F723">
            <v>1.5730000000000001E-2</v>
          </cell>
        </row>
        <row r="724">
          <cell r="B724" t="str">
            <v>Соединители ниппельные ввертные=нсв14.1=</v>
          </cell>
          <cell r="C724" t="str">
            <v>штука</v>
          </cell>
          <cell r="F724">
            <v>31</v>
          </cell>
        </row>
        <row r="725">
          <cell r="B725" t="str">
            <v>Соединители ниппельные навертные=нсн14=</v>
          </cell>
          <cell r="C725" t="str">
            <v>штука</v>
          </cell>
          <cell r="F725">
            <v>6</v>
          </cell>
        </row>
        <row r="726">
          <cell r="B726" t="str">
            <v>Сортовой горячекатаный полосовой прокат, толщиной 10-75 мм при ширине 100-200 мм немерной длины, нормальной /обычной/ точности прокатки из углеродистой стали ст6сп</v>
          </cell>
          <cell r="C726" t="str">
            <v>т</v>
          </cell>
          <cell r="E726" t="str">
            <v>101-0985</v>
          </cell>
          <cell r="F726">
            <v>1.1999999999999999E-3</v>
          </cell>
        </row>
        <row r="727">
          <cell r="B727" t="str">
            <v>Спирт этиловый ректификованный технический I сорта</v>
          </cell>
          <cell r="C727" t="str">
            <v>т</v>
          </cell>
          <cell r="E727" t="str">
            <v>113-0379</v>
          </cell>
          <cell r="F727">
            <v>2.4020000000000001</v>
          </cell>
        </row>
        <row r="728">
          <cell r="B728" t="str">
            <v>Сталь буровая пустотелая марки 55С2, шестигранная, наружный размер 22 мм, внутренний диаметр 6,5 мм</v>
          </cell>
          <cell r="C728" t="str">
            <v>кг</v>
          </cell>
          <cell r="E728" t="str">
            <v>109-0154</v>
          </cell>
          <cell r="F728">
            <v>4.9980000000000002</v>
          </cell>
        </row>
        <row r="729">
          <cell r="B729" t="str">
            <v>Сталь круглая</v>
          </cell>
          <cell r="C729" t="str">
            <v>т</v>
          </cell>
          <cell r="F729">
            <v>3.972</v>
          </cell>
        </row>
        <row r="730">
          <cell r="B730" t="str">
            <v>Сталь листовая</v>
          </cell>
          <cell r="C730" t="str">
            <v>т</v>
          </cell>
          <cell r="F730">
            <v>5.0000000000000001E-3</v>
          </cell>
        </row>
        <row r="731">
          <cell r="B731" t="str">
            <v>Сталь листовая горячекатаная углеродистая обыкновенного качества общего назначения полуспокойная ст3пс толщиной 13-20мм</v>
          </cell>
          <cell r="C731" t="str">
            <v>т</v>
          </cell>
          <cell r="E731" t="str">
            <v>101-1734</v>
          </cell>
          <cell r="F731">
            <v>1.8506</v>
          </cell>
        </row>
        <row r="732">
          <cell r="B732" t="str">
            <v>Сталь листовая горячекатаная, толщина 2-6 мм, сталь марки Ст3</v>
          </cell>
          <cell r="C732" t="str">
            <v>т</v>
          </cell>
          <cell r="E732" t="str">
            <v>101-2216</v>
          </cell>
          <cell r="F732">
            <v>6.0000000000000001E-3</v>
          </cell>
        </row>
        <row r="733">
          <cell r="B733" t="str">
            <v>Сталь полосовая</v>
          </cell>
          <cell r="C733" t="str">
            <v>т</v>
          </cell>
          <cell r="E733" t="str">
            <v>101-9370</v>
          </cell>
          <cell r="F733">
            <v>9.6000000000000002E-2</v>
          </cell>
        </row>
        <row r="734">
          <cell r="B734" t="str">
            <v>Сталь полосовая</v>
          </cell>
          <cell r="C734" t="str">
            <v>т</v>
          </cell>
          <cell r="F734">
            <v>0.29060000000000002</v>
          </cell>
        </row>
        <row r="735">
          <cell r="B735" t="str">
            <v>Сталь полосовая кипящая 40х4 мм</v>
          </cell>
          <cell r="C735" t="str">
            <v>т</v>
          </cell>
          <cell r="E735" t="str">
            <v>101-9373</v>
          </cell>
          <cell r="F735">
            <v>2.0250000000000001E-2</v>
          </cell>
        </row>
        <row r="736">
          <cell r="B736" t="str">
            <v>Сталь полосовая спокойная марки Ст3сп, шириной 50-200 мм, толщиной 4-5 мм</v>
          </cell>
          <cell r="C736" t="str">
            <v>т</v>
          </cell>
          <cell r="E736" t="str">
            <v>101-1755</v>
          </cell>
          <cell r="F736">
            <v>7.2440000000000004E-2</v>
          </cell>
        </row>
        <row r="737">
          <cell r="B737" t="str">
            <v>Сталь углеродистая обыкновенного качества, марка стали ВСт3пс5, листовая толщиной 4-6 мм</v>
          </cell>
          <cell r="C737" t="str">
            <v>т</v>
          </cell>
          <cell r="E737" t="str">
            <v>101-1627</v>
          </cell>
          <cell r="F737">
            <v>5.4999999999999997E-3</v>
          </cell>
        </row>
        <row r="738">
          <cell r="B738" t="str">
            <v>Сталь угловая</v>
          </cell>
          <cell r="C738" t="str">
            <v>т</v>
          </cell>
          <cell r="F738">
            <v>0.33</v>
          </cell>
        </row>
        <row r="739">
          <cell r="B739" t="str">
            <v>Сталь угловая, равнополочная, марка стали ВСт3кп2 размером 50х50х5 мм</v>
          </cell>
          <cell r="C739" t="str">
            <v>т</v>
          </cell>
          <cell r="E739" t="str">
            <v>101-1641</v>
          </cell>
          <cell r="F739">
            <v>8.4400000000000003E-2</v>
          </cell>
        </row>
        <row r="740">
          <cell r="B740" t="str">
            <v>Сталь швеллерная, марки Ст3, перфорированная ШП 60х35 мм</v>
          </cell>
          <cell r="C740" t="str">
            <v>м</v>
          </cell>
          <cell r="E740" t="str">
            <v>101-2257</v>
          </cell>
          <cell r="F740">
            <v>2.4900000000000002</v>
          </cell>
        </row>
        <row r="741">
          <cell r="B741" t="str">
            <v>Стальные конструкции индивидуальные решетчатые сварные массой до 0,1 т</v>
          </cell>
          <cell r="C741" t="str">
            <v>т</v>
          </cell>
          <cell r="E741" t="str">
            <v>201-9408</v>
          </cell>
          <cell r="F741">
            <v>5.3999999999999999E-2</v>
          </cell>
        </row>
        <row r="742">
          <cell r="B742" t="str">
            <v>Стеарин</v>
          </cell>
          <cell r="C742" t="str">
            <v>кг</v>
          </cell>
          <cell r="E742" t="str">
            <v>542-0054</v>
          </cell>
          <cell r="F742">
            <v>0.94</v>
          </cell>
        </row>
        <row r="743">
          <cell r="B743" t="str">
            <v>Стеклолакоткань марки лск-155/180 шириной 690,790,890,940,990,1060, 1140 мм толщиной 0,08 мм</v>
          </cell>
          <cell r="C743" t="str">
            <v>10м2</v>
          </cell>
          <cell r="E743" t="str">
            <v>544-0066</v>
          </cell>
          <cell r="F743">
            <v>6.0499999999999998E-2</v>
          </cell>
        </row>
        <row r="744">
          <cell r="B744" t="str">
            <v>Стержень ЭХЗ-1152 паяльно-сварочный для сварки выводов ЭХЗ сеч.5-35мм2 к трубопроводам толщиной стенки более 10мм в комплекте с теплоотводящей трубкой и графитовой оправкой ООО"Велд-Форд",СПб</v>
          </cell>
          <cell r="C744" t="str">
            <v>шт</v>
          </cell>
          <cell r="F744">
            <v>66</v>
          </cell>
        </row>
        <row r="745">
          <cell r="B745" t="str">
            <v>Стойка железобетонная СВ 105</v>
          </cell>
          <cell r="C745" t="str">
            <v>шт</v>
          </cell>
          <cell r="F745">
            <v>2</v>
          </cell>
        </row>
        <row r="746">
          <cell r="B746" t="str">
            <v>Стойки железобетонные</v>
          </cell>
          <cell r="C746" t="str">
            <v>м3</v>
          </cell>
          <cell r="E746" t="str">
            <v>440-9073</v>
          </cell>
          <cell r="F746">
            <v>2.65</v>
          </cell>
        </row>
        <row r="747">
          <cell r="B747" t="str">
            <v>Стойки металлические опорные</v>
          </cell>
          <cell r="C747" t="str">
            <v>т</v>
          </cell>
          <cell r="E747" t="str">
            <v>110-9181</v>
          </cell>
          <cell r="F747">
            <v>4.1000000000000002E-2</v>
          </cell>
        </row>
        <row r="748">
          <cell r="B748" t="str">
            <v>Стойки сборные СКЖ1.30</v>
          </cell>
          <cell r="C748" t="str">
            <v>м3</v>
          </cell>
          <cell r="F748">
            <v>1.38</v>
          </cell>
        </row>
        <row r="749">
          <cell r="B749" t="str">
            <v>Столбик замерный</v>
          </cell>
          <cell r="C749" t="str">
            <v>шт</v>
          </cell>
          <cell r="E749" t="str">
            <v>500-9724</v>
          </cell>
          <cell r="F749">
            <v>115</v>
          </cell>
        </row>
        <row r="750">
          <cell r="B750" t="str">
            <v>Столбики сигнальные железобетонные</v>
          </cell>
          <cell r="C750" t="str">
            <v>м3</v>
          </cell>
          <cell r="F750">
            <v>9.702</v>
          </cell>
        </row>
        <row r="751">
          <cell r="B751" t="str">
            <v>Столбики сигнальные СС-1</v>
          </cell>
          <cell r="C751" t="str">
            <v>м3</v>
          </cell>
          <cell r="F751">
            <v>15.308</v>
          </cell>
        </row>
        <row r="752">
          <cell r="B752" t="str">
            <v>Столбы железобетонные</v>
          </cell>
          <cell r="C752" t="str">
            <v>м3</v>
          </cell>
          <cell r="F752">
            <v>0.94</v>
          </cell>
        </row>
        <row r="753">
          <cell r="B753" t="str">
            <v>Теpмоусаживающие манжеты Терморад-МСТ 1420</v>
          </cell>
          <cell r="C753" t="str">
            <v>к-т</v>
          </cell>
          <cell r="F753">
            <v>2</v>
          </cell>
        </row>
        <row r="754">
          <cell r="B754" t="str">
            <v>Теpмоусаживающиеся манжеты Терма-СТМП - 1420</v>
          </cell>
          <cell r="C754" t="str">
            <v>к-т</v>
          </cell>
          <cell r="F754">
            <v>1769</v>
          </cell>
        </row>
        <row r="755">
          <cell r="B755" t="str">
            <v>Текстолит Б-15-450х600</v>
          </cell>
          <cell r="C755" t="str">
            <v>кг</v>
          </cell>
          <cell r="F755">
            <v>5.67</v>
          </cell>
        </row>
        <row r="756">
          <cell r="B756" t="str">
            <v>Термитная спичка Цена ООО МНПЦ"Нефтегазкомплекс" г.Саpатов</v>
          </cell>
          <cell r="C756" t="str">
            <v>шт</v>
          </cell>
          <cell r="F756">
            <v>120</v>
          </cell>
        </row>
        <row r="757">
          <cell r="B757" t="str">
            <v>Ткань мешочная</v>
          </cell>
          <cell r="C757" t="str">
            <v>10м2</v>
          </cell>
          <cell r="E757" t="str">
            <v>101-1782</v>
          </cell>
          <cell r="F757">
            <v>6.1339999999999999E-2</v>
          </cell>
        </row>
        <row r="758">
          <cell r="B758" t="str">
            <v>Ткань стеклянная изоляционная и-200, толщиной 0,2мм</v>
          </cell>
          <cell r="C758" t="str">
            <v>м2</v>
          </cell>
          <cell r="E758" t="str">
            <v>113-0316</v>
          </cell>
          <cell r="F758">
            <v>224.452</v>
          </cell>
        </row>
        <row r="759">
          <cell r="B759" t="str">
            <v>Толуол нефтяной</v>
          </cell>
          <cell r="C759" t="str">
            <v>т</v>
          </cell>
          <cell r="E759" t="str">
            <v>101-1290-0</v>
          </cell>
          <cell r="F759">
            <v>5.0000000000000001E-3</v>
          </cell>
        </row>
        <row r="760">
          <cell r="B760" t="str">
            <v>Толуол нефтяной</v>
          </cell>
          <cell r="C760" t="str">
            <v>т</v>
          </cell>
          <cell r="E760" t="str">
            <v>101-1290-0</v>
          </cell>
          <cell r="F760">
            <v>5.7799999999999997E-2</v>
          </cell>
        </row>
        <row r="761">
          <cell r="B761" t="str">
            <v>Толь с крупнозернистой посыпкой гидроизоляционный ТГ-350</v>
          </cell>
          <cell r="C761" t="str">
            <v>м2</v>
          </cell>
          <cell r="E761" t="str">
            <v>101-1742</v>
          </cell>
          <cell r="F761">
            <v>4.1689999999999998E-2</v>
          </cell>
        </row>
        <row r="762">
          <cell r="B762" t="str">
            <v>Топливо дизельное из малосернистой нефти</v>
          </cell>
          <cell r="C762" t="str">
            <v>т</v>
          </cell>
          <cell r="E762" t="str">
            <v>101-1299</v>
          </cell>
          <cell r="F762">
            <v>1.46733</v>
          </cell>
        </row>
        <row r="763">
          <cell r="B763" t="str">
            <v>Траверсы стальные с деталями крепления к ж/б опорам</v>
          </cell>
          <cell r="C763" t="str">
            <v>т</v>
          </cell>
          <cell r="F763">
            <v>0.35</v>
          </cell>
        </row>
        <row r="764">
          <cell r="B764" t="str">
            <v>Тр-ды выс.давл.быстросб.Ду75Ру200имп</v>
          </cell>
          <cell r="C764" t="str">
            <v>м</v>
          </cell>
          <cell r="E764" t="str">
            <v>103-0376-1</v>
          </cell>
          <cell r="F764">
            <v>24.704000000000001</v>
          </cell>
        </row>
        <row r="765">
          <cell r="B765" t="str">
            <v>Тр-ды обвяз.быстросб.Ду150 Ру40(имп)</v>
          </cell>
          <cell r="C765" t="str">
            <v>м</v>
          </cell>
          <cell r="E765" t="str">
            <v>103-0457-1</v>
          </cell>
          <cell r="F765">
            <v>301.12599999999998</v>
          </cell>
        </row>
        <row r="766">
          <cell r="B766" t="str">
            <v>Тройник 159*8-108*6 ГОСТ 17376*2001 (г.Челябинск "Трубодеталь") (m=9.4кг)</v>
          </cell>
          <cell r="C766" t="str">
            <v>шт.</v>
          </cell>
          <cell r="F766">
            <v>3</v>
          </cell>
        </row>
        <row r="767">
          <cell r="B767" t="str">
            <v>Тройник 325*16-09Г2С ГОСТ17376*2001 (г.Челябинск "Трубодеталь") (m=54.8кг)</v>
          </cell>
          <cell r="C767" t="str">
            <v>шт.</v>
          </cell>
          <cell r="F767">
            <v>1</v>
          </cell>
        </row>
        <row r="768">
          <cell r="B768" t="str">
            <v>Тройник 325*16-219*12 ГОСТ17376-2001 (г.Челябинск "Трубодеталь" (m=54.8кг)</v>
          </cell>
          <cell r="C768" t="str">
            <v>шт.</v>
          </cell>
          <cell r="F768">
            <v>2</v>
          </cell>
        </row>
        <row r="769">
          <cell r="B769" t="str">
            <v>Тройник 57*5 ГОСТ 17376*2001 (г.Челябинск "Трубодеталь") (m=0.7кг)</v>
          </cell>
          <cell r="C769" t="str">
            <v>шт.</v>
          </cell>
          <cell r="F769">
            <v>11</v>
          </cell>
        </row>
        <row r="770">
          <cell r="B770" t="str">
            <v>Трубка полихлорвиниловая</v>
          </cell>
          <cell r="C770" t="str">
            <v>кг</v>
          </cell>
          <cell r="E770" t="str">
            <v>500-9264</v>
          </cell>
          <cell r="F770">
            <v>0.36059999999999998</v>
          </cell>
        </row>
        <row r="771">
          <cell r="B771" t="str">
            <v>Трубы асбестоцементные безнапорные /ГОСТ 1839-80/, уп 100 мм, д=100 мм</v>
          </cell>
          <cell r="C771" t="str">
            <v>м</v>
          </cell>
          <cell r="F771">
            <v>45</v>
          </cell>
        </row>
        <row r="772">
          <cell r="B772" t="str">
            <v>Трубы асбестоцементные безнапорные /ГОСТ 1839-80/, условный проход 100 мм, внутренний диаметр 100 мм</v>
          </cell>
          <cell r="C772" t="str">
            <v>м</v>
          </cell>
          <cell r="E772" t="str">
            <v>103-0697</v>
          </cell>
          <cell r="F772">
            <v>6</v>
          </cell>
        </row>
        <row r="773">
          <cell r="B773" t="str">
            <v>Трубы бесшовные горячедеформированные 57 х3.5 мм</v>
          </cell>
          <cell r="C773" t="str">
            <v>м</v>
          </cell>
          <cell r="F773">
            <v>15</v>
          </cell>
        </row>
        <row r="774">
          <cell r="B774" t="str">
            <v>Трубы водогазопроводные черные обыкновенные 50х3.5 мм</v>
          </cell>
          <cell r="C774" t="str">
            <v>м</v>
          </cell>
          <cell r="F774">
            <v>9</v>
          </cell>
        </row>
        <row r="775">
          <cell r="B775" t="str">
            <v>Трубы железобетонные безнапорные Объем: 0.12*5=0.6</v>
          </cell>
          <cell r="C775" t="str">
            <v>м3</v>
          </cell>
          <cell r="F775">
            <v>0.6</v>
          </cell>
        </row>
        <row r="776">
          <cell r="B776" t="str">
            <v>Трубы напорные из полиэтилена НД ПЭ Дн= 110 мм, ГОСТ 18599-2001</v>
          </cell>
          <cell r="C776" t="str">
            <v>10м</v>
          </cell>
          <cell r="F776">
            <v>58</v>
          </cell>
        </row>
        <row r="777">
          <cell r="B777" t="str">
            <v>Трубы ПНД75Т</v>
          </cell>
          <cell r="C777" t="str">
            <v>10м</v>
          </cell>
          <cell r="F777">
            <v>3</v>
          </cell>
        </row>
        <row r="778">
          <cell r="B778" t="str">
            <v>Трубы стальные 108*6-20 ТУ14-3-1128-2000 с заводской изоляцией (Первоуральский з-д)</v>
          </cell>
          <cell r="C778" t="str">
            <v>м</v>
          </cell>
          <cell r="F778">
            <v>10</v>
          </cell>
        </row>
        <row r="779">
          <cell r="B779" t="str">
            <v>Трубы стальные 14*2 гост 8734-75</v>
          </cell>
          <cell r="C779" t="str">
            <v>м</v>
          </cell>
          <cell r="F779">
            <v>55</v>
          </cell>
        </row>
        <row r="780">
          <cell r="B780" t="str">
            <v>Трубы стальные 14*2 ГОСТ 8734-75 В20 (Первоуральский трубный завод)</v>
          </cell>
          <cell r="C780" t="str">
            <v>м</v>
          </cell>
          <cell r="F780">
            <v>2</v>
          </cell>
        </row>
        <row r="781">
          <cell r="B781" t="str">
            <v>Трубы стальные 159*6-20 ТУ14-3-1128-2000 с заводской изоляцией (Первоуральский з-д)</v>
          </cell>
          <cell r="C781" t="str">
            <v>м</v>
          </cell>
          <cell r="F781">
            <v>12</v>
          </cell>
        </row>
        <row r="782">
          <cell r="B782" t="str">
            <v>Трубы стальные 22*4.5 ГОСТ 8734-75 В20 (Первоуральский трубный з-д)</v>
          </cell>
          <cell r="C782" t="str">
            <v>м</v>
          </cell>
          <cell r="F782">
            <v>6.25</v>
          </cell>
        </row>
        <row r="783">
          <cell r="B783" t="str">
            <v>Трубы стальные 325*12-20 ТУ14-3-1128-2000 (Челябинский з-д)</v>
          </cell>
          <cell r="C783" t="str">
            <v>м</v>
          </cell>
          <cell r="F783">
            <v>1.75</v>
          </cell>
        </row>
        <row r="784">
          <cell r="B784" t="str">
            <v>Трубы стальные 325*12-20 ТУ14-3-1128-2000 с заводской изоляцией (Челябинский з-д)</v>
          </cell>
          <cell r="C784" t="str">
            <v>м</v>
          </cell>
          <cell r="F784">
            <v>65</v>
          </cell>
        </row>
        <row r="785">
          <cell r="B785" t="str">
            <v>Трубы стальные 57*5-20 ТУ14-3-1128-2000 (Первоуральский з-д)</v>
          </cell>
          <cell r="C785" t="str">
            <v>м</v>
          </cell>
          <cell r="F785">
            <v>1.75</v>
          </cell>
        </row>
        <row r="786">
          <cell r="B786" t="str">
            <v>Трубы стальные 57*5-20 ТУ14-3-1128-2000 с заводской изоляцией (Первоуральский з-д)</v>
          </cell>
          <cell r="C786" t="str">
            <v>м</v>
          </cell>
          <cell r="F786">
            <v>85</v>
          </cell>
        </row>
        <row r="787">
          <cell r="B787" t="str">
            <v>Трубы стальные бесшовные, горячедеформированные со снятой фаской из стали марок 15, 20, 25 наружный диаметр 108 мм толщина стенки 6 мм</v>
          </cell>
          <cell r="C787" t="str">
            <v>м</v>
          </cell>
          <cell r="E787" t="str">
            <v>103-0405</v>
          </cell>
          <cell r="F787">
            <v>45.247999999999998</v>
          </cell>
        </row>
        <row r="788">
          <cell r="B788" t="str">
            <v>Трубы стальные сварные водогазопроводные с резьбой, оцинкованные легкие 25х2.8 мм</v>
          </cell>
          <cell r="C788" t="str">
            <v>м</v>
          </cell>
          <cell r="F788">
            <v>42</v>
          </cell>
        </row>
        <row r="789">
          <cell r="B789" t="str">
            <v>Трубы стальные сварные водогазопроводные с резьбой, черные обыкновенные 40х3.0 мм</v>
          </cell>
          <cell r="C789" t="str">
            <v>м</v>
          </cell>
          <cell r="F789">
            <v>8</v>
          </cell>
        </row>
        <row r="790">
          <cell r="B790" t="str">
            <v>Трубы стальные электросварные прямошовные и спирально-шовные больших диаметров группы А и Б с сопротивлением разрыву 38 кгс/мм2 наружный диаметр 530 мм толщина стенки 12 мм</v>
          </cell>
          <cell r="C790" t="str">
            <v>к-т</v>
          </cell>
          <cell r="E790" t="str">
            <v>300-9310-2</v>
          </cell>
          <cell r="F790">
            <v>4.2459999999999998E-2</v>
          </cell>
        </row>
        <row r="791">
          <cell r="B791" t="str">
            <v>Трубы электросварные прямошовные 219х8 мм</v>
          </cell>
          <cell r="C791" t="str">
            <v>м</v>
          </cell>
          <cell r="F791">
            <v>650</v>
          </cell>
        </row>
        <row r="792">
          <cell r="B792" t="str">
            <v>Трубы электросварные прямошовные 325х8 мм</v>
          </cell>
          <cell r="C792" t="str">
            <v>м</v>
          </cell>
          <cell r="F792">
            <v>153</v>
          </cell>
        </row>
        <row r="793">
          <cell r="B793" t="str">
            <v>Трубы электросварные прямошовные 377 х6 мм</v>
          </cell>
          <cell r="C793" t="str">
            <v>м</v>
          </cell>
          <cell r="F793">
            <v>500</v>
          </cell>
        </row>
        <row r="794">
          <cell r="B794" t="str">
            <v>Трубы электросварные прямошовные и спиральношовные  426х 7 мм</v>
          </cell>
          <cell r="C794" t="str">
            <v>м</v>
          </cell>
          <cell r="F794">
            <v>15</v>
          </cell>
        </row>
        <row r="795">
          <cell r="B795" t="str">
            <v>Трубы электросварные прямошовные и спиральношовные  426х10 мм</v>
          </cell>
          <cell r="C795" t="str">
            <v>м</v>
          </cell>
          <cell r="F795">
            <v>120</v>
          </cell>
        </row>
        <row r="796">
          <cell r="B796" t="str">
            <v>Трубы электросварные прямошовные со снятой фаской из стали БСт2кп- БСт4кп и БСт2пс-БСт4пс 57X3,5 мм</v>
          </cell>
          <cell r="C796" t="str">
            <v>м</v>
          </cell>
          <cell r="E796" t="str">
            <v>103-0139</v>
          </cell>
          <cell r="F796">
            <v>15.89</v>
          </cell>
        </row>
        <row r="797">
          <cell r="B797" t="str">
            <v>Уайт-спирит</v>
          </cell>
          <cell r="C797" t="str">
            <v>т</v>
          </cell>
          <cell r="E797" t="str">
            <v>101-1292</v>
          </cell>
          <cell r="F797">
            <v>1.14354</v>
          </cell>
        </row>
        <row r="798">
          <cell r="B798" t="str">
            <v>Углекислый газ</v>
          </cell>
          <cell r="C798" t="str">
            <v>т</v>
          </cell>
          <cell r="E798" t="str">
            <v>101-9026</v>
          </cell>
          <cell r="F798">
            <v>9.3000000000000005E-4</v>
          </cell>
        </row>
        <row r="799">
          <cell r="B799" t="str">
            <v>Удобрения бормагниевые марки а в мешках</v>
          </cell>
          <cell r="C799" t="str">
            <v>т</v>
          </cell>
          <cell r="E799" t="str">
            <v>114-0019</v>
          </cell>
          <cell r="F799">
            <v>3.6326900000000002</v>
          </cell>
        </row>
        <row r="800">
          <cell r="B800" t="str">
            <v>Уплотняющий коврик УКСЛ-УТК-1420 ТУ 4834-004-17179339-2003</v>
          </cell>
          <cell r="C800" t="str">
            <v>шт</v>
          </cell>
          <cell r="F800">
            <v>480</v>
          </cell>
        </row>
        <row r="801">
          <cell r="B801" t="str">
            <v>Утяжелители контейнерного типа КТ-1420ГБ</v>
          </cell>
          <cell r="C801" t="str">
            <v>компл.</v>
          </cell>
          <cell r="F801">
            <v>858</v>
          </cell>
        </row>
        <row r="802">
          <cell r="B802" t="str">
            <v>Ушки У1-7-16</v>
          </cell>
          <cell r="C802" t="str">
            <v>шт</v>
          </cell>
          <cell r="F802">
            <v>3</v>
          </cell>
        </row>
        <row r="803">
          <cell r="B803" t="str">
            <v>Фланец 2-50-100 ст.20 ГОСТ12821-80 (г.Челябинск "Трубодеталь") (m=6.03кг)</v>
          </cell>
          <cell r="C803" t="str">
            <v>шт.</v>
          </cell>
          <cell r="F803">
            <v>2</v>
          </cell>
        </row>
        <row r="804">
          <cell r="B804" t="str">
            <v>Флюс АН-47</v>
          </cell>
          <cell r="C804" t="str">
            <v>т</v>
          </cell>
          <cell r="E804" t="str">
            <v>548-0004</v>
          </cell>
          <cell r="F804">
            <v>6.9999999999999999E-4</v>
          </cell>
        </row>
        <row r="805">
          <cell r="B805" t="str">
            <v>Флюс ФКДТ</v>
          </cell>
          <cell r="C805" t="str">
            <v>кг</v>
          </cell>
          <cell r="E805" t="str">
            <v>550-0122</v>
          </cell>
          <cell r="F805">
            <v>9.4200000000000006E-2</v>
          </cell>
        </row>
        <row r="806">
          <cell r="B806" t="str">
            <v>Фольга алюминиевая для технических целей мягкая, рулонная, толщиной 0, 1 мм</v>
          </cell>
          <cell r="C806" t="str">
            <v>т</v>
          </cell>
          <cell r="E806" t="str">
            <v>101-1298</v>
          </cell>
          <cell r="F806">
            <v>2.3999999999999998E-3</v>
          </cell>
        </row>
        <row r="807">
          <cell r="B807" t="str">
            <v>Фотоблок ФБ-2</v>
          </cell>
          <cell r="C807" t="str">
            <v>шт</v>
          </cell>
          <cell r="F807">
            <v>1</v>
          </cell>
        </row>
        <row r="808">
          <cell r="B808" t="str">
            <v>Фотопроявитель</v>
          </cell>
          <cell r="C808" t="str">
            <v>л</v>
          </cell>
          <cell r="E808" t="str">
            <v>101-9707</v>
          </cell>
          <cell r="F808">
            <v>571.21199999999999</v>
          </cell>
        </row>
        <row r="809">
          <cell r="B809" t="str">
            <v>Фотофиксаж</v>
          </cell>
          <cell r="C809" t="str">
            <v>л</v>
          </cell>
          <cell r="E809" t="str">
            <v>101-9708</v>
          </cell>
          <cell r="F809">
            <v>749.51</v>
          </cell>
        </row>
        <row r="810">
          <cell r="B810" t="str">
            <v>Фундаменты под дорожные знаки Ф-1</v>
          </cell>
          <cell r="C810" t="str">
            <v>м3</v>
          </cell>
          <cell r="F810">
            <v>1.4</v>
          </cell>
        </row>
        <row r="811">
          <cell r="B811" t="str">
            <v>Фундаменты под дорожные знаки Ф-1 Объем: 0.35*5=1.75</v>
          </cell>
          <cell r="C811" t="str">
            <v>м3</v>
          </cell>
          <cell r="F811">
            <v>16.45</v>
          </cell>
        </row>
        <row r="812">
          <cell r="B812" t="str">
            <v>Холст стекловолокнистый марки вв-г, высший сорт</v>
          </cell>
          <cell r="C812" t="str">
            <v>10м2</v>
          </cell>
          <cell r="E812" t="str">
            <v>101-1593</v>
          </cell>
          <cell r="F812">
            <v>0</v>
          </cell>
        </row>
        <row r="813">
          <cell r="B813" t="str">
            <v>Хомуты для крепления труб</v>
          </cell>
          <cell r="C813" t="str">
            <v>100шт</v>
          </cell>
          <cell r="E813" t="str">
            <v>500-9044</v>
          </cell>
          <cell r="F813">
            <v>3.7400000000000003E-2</v>
          </cell>
        </row>
        <row r="814">
          <cell r="B814" t="str">
            <v>Цемент глиноземистый м400</v>
          </cell>
          <cell r="C814" t="str">
            <v>т</v>
          </cell>
          <cell r="F814">
            <v>0.65</v>
          </cell>
        </row>
        <row r="815">
          <cell r="B815" t="str">
            <v>Цистерны объемом 28м3</v>
          </cell>
          <cell r="C815" t="str">
            <v>т</v>
          </cell>
          <cell r="E815" t="str">
            <v>201-0780-1</v>
          </cell>
          <cell r="F815">
            <v>0.1158</v>
          </cell>
        </row>
        <row r="816">
          <cell r="B816" t="str">
            <v>Чугунные грузы для балластировки магистральных газонефтепроводов. диаметр трубопровода 1400мм</v>
          </cell>
          <cell r="C816" t="str">
            <v>т</v>
          </cell>
          <cell r="E816" t="str">
            <v>548-0019</v>
          </cell>
          <cell r="F816">
            <v>264</v>
          </cell>
        </row>
        <row r="817">
          <cell r="B817" t="str">
            <v>Шайба оцинкованная М16</v>
          </cell>
          <cell r="C817" t="str">
            <v>кг</v>
          </cell>
          <cell r="E817" t="str">
            <v>101-2046</v>
          </cell>
          <cell r="F817">
            <v>2E-3</v>
          </cell>
        </row>
        <row r="818">
          <cell r="B818" t="str">
            <v>Шайба оцинкованная М6</v>
          </cell>
          <cell r="C818" t="str">
            <v>кг</v>
          </cell>
          <cell r="E818" t="str">
            <v>101-2041</v>
          </cell>
          <cell r="F818">
            <v>1.7049999999999999E-2</v>
          </cell>
        </row>
        <row r="819">
          <cell r="B819" t="str">
            <v>Шайбы диаметром 8-12 мм</v>
          </cell>
          <cell r="C819" t="str">
            <v>кг</v>
          </cell>
          <cell r="E819" t="str">
            <v>101-9928</v>
          </cell>
          <cell r="F819">
            <v>0.16</v>
          </cell>
        </row>
        <row r="820">
          <cell r="B820" t="str">
            <v>Швеллеры N40 из горячекатанного проката немерной длины, нормальной /обычной/ точности прокатки из углеродистой стали ст0</v>
          </cell>
          <cell r="C820" t="str">
            <v>т</v>
          </cell>
          <cell r="E820" t="str">
            <v>101-1019</v>
          </cell>
          <cell r="F820">
            <v>6.8999999999999999E-3</v>
          </cell>
        </row>
        <row r="821">
          <cell r="B821" t="str">
            <v>Шкурка шлифовальная двухслойная с зернистостью 40/25</v>
          </cell>
          <cell r="C821" t="str">
            <v>м2</v>
          </cell>
          <cell r="E821" t="str">
            <v>101-1596</v>
          </cell>
          <cell r="F821">
            <v>1.5</v>
          </cell>
        </row>
        <row r="822">
          <cell r="B822" t="str">
            <v>Шлифкруги</v>
          </cell>
          <cell r="C822" t="str">
            <v>шт</v>
          </cell>
          <cell r="E822" t="str">
            <v>101-9412</v>
          </cell>
          <cell r="F822">
            <v>1673.53</v>
          </cell>
        </row>
        <row r="823">
          <cell r="B823" t="str">
            <v>Шпагат бумажный</v>
          </cell>
          <cell r="C823" t="str">
            <v>кг</v>
          </cell>
          <cell r="E823" t="str">
            <v>101-1964</v>
          </cell>
          <cell r="F823">
            <v>0.13900000000000001</v>
          </cell>
        </row>
        <row r="824">
          <cell r="B824" t="str">
            <v>Шпалы деревянные непропитанные II типа длиной 2,75 м для ж. дороги широкой колеи</v>
          </cell>
          <cell r="C824" t="str">
            <v>шт</v>
          </cell>
          <cell r="E824" t="str">
            <v>105-0072</v>
          </cell>
          <cell r="F824">
            <v>51.25</v>
          </cell>
        </row>
        <row r="825">
          <cell r="B825" t="str">
            <v>Шпатлевка эп-00-10 красно-коричневая</v>
          </cell>
          <cell r="C825" t="str">
            <v>т</v>
          </cell>
          <cell r="E825" t="str">
            <v>113-0194</v>
          </cell>
          <cell r="F825">
            <v>9.3600000000000003E-3</v>
          </cell>
        </row>
        <row r="826">
          <cell r="B826" t="str">
            <v>Шплинт проволочный</v>
          </cell>
          <cell r="C826" t="str">
            <v>кг</v>
          </cell>
          <cell r="E826" t="str">
            <v>101-9940</v>
          </cell>
          <cell r="F826">
            <v>0.8</v>
          </cell>
        </row>
        <row r="827">
          <cell r="B827" t="str">
            <v>Щебень</v>
          </cell>
          <cell r="C827" t="str">
            <v>м3</v>
          </cell>
          <cell r="E827" t="str">
            <v>408-9080</v>
          </cell>
          <cell r="F827">
            <v>27.087900000000001</v>
          </cell>
        </row>
        <row r="828">
          <cell r="B828" t="str">
            <v>Щебень из естественного камня для строительных и дорожных работ М- 1200 фракции 40-70мм</v>
          </cell>
          <cell r="C828" t="str">
            <v>м3</v>
          </cell>
          <cell r="E828" t="str">
            <v>408-0008</v>
          </cell>
          <cell r="F828">
            <v>49</v>
          </cell>
        </row>
        <row r="829">
          <cell r="B829" t="str">
            <v>Щебень из естественного камня для строительных и дорожных работ М-400 фракции 20-40мм</v>
          </cell>
          <cell r="C829" t="str">
            <v>м3</v>
          </cell>
          <cell r="E829" t="str">
            <v>408-0023</v>
          </cell>
          <cell r="F829">
            <v>158.56299999999999</v>
          </cell>
        </row>
        <row r="830">
          <cell r="B830" t="str">
            <v>Щебень из естественного камня для строительных и дорожных работ м-400 фракции 20-40мм</v>
          </cell>
          <cell r="C830" t="str">
            <v>м3</v>
          </cell>
          <cell r="F830">
            <v>72.72</v>
          </cell>
        </row>
        <row r="831">
          <cell r="B831" t="str">
            <v>Щебень из естественного камня для строительных и дорожных работ М-800 фракции 10-20мм</v>
          </cell>
          <cell r="C831" t="str">
            <v>м3</v>
          </cell>
          <cell r="E831" t="str">
            <v>408-0014</v>
          </cell>
          <cell r="F831">
            <v>18.54</v>
          </cell>
        </row>
        <row r="832">
          <cell r="B832" t="str">
            <v>Щебень из естественного камня для строительных и дорожных работ М-800 фракции 20-40мм</v>
          </cell>
          <cell r="C832" t="str">
            <v>м3</v>
          </cell>
          <cell r="E832" t="str">
            <v>408-0015</v>
          </cell>
          <cell r="F832">
            <v>45.731000000000002</v>
          </cell>
        </row>
        <row r="833">
          <cell r="B833" t="str">
            <v>Щебень из естественного камня для строительных и дорожных работ М-800 фракции 40-70мм</v>
          </cell>
          <cell r="C833" t="str">
            <v>м3</v>
          </cell>
          <cell r="E833" t="str">
            <v>408-0016</v>
          </cell>
          <cell r="F833">
            <v>311.47199999999998</v>
          </cell>
        </row>
        <row r="834">
          <cell r="B834" t="str">
            <v>Щебень из естественного камня для строительных и дорожных работ М-800 фракции 5-10мм</v>
          </cell>
          <cell r="C834" t="str">
            <v>м3</v>
          </cell>
          <cell r="E834" t="str">
            <v>408-0013</v>
          </cell>
          <cell r="F834">
            <v>5.3040000000000003</v>
          </cell>
        </row>
        <row r="835">
          <cell r="B835" t="str">
            <v>Щебень М-800 20-40мм</v>
          </cell>
          <cell r="C835" t="str">
            <v>м3</v>
          </cell>
          <cell r="F835">
            <v>1091.8499999999999</v>
          </cell>
        </row>
        <row r="836">
          <cell r="B836" t="str">
            <v>Щетки кольцевые проволочные</v>
          </cell>
          <cell r="C836" t="str">
            <v>шт</v>
          </cell>
          <cell r="E836" t="str">
            <v>101-9429</v>
          </cell>
          <cell r="F836">
            <v>436.05200000000002</v>
          </cell>
        </row>
        <row r="837">
          <cell r="B837" t="str">
            <v>Щиты из досок толщиной 25 мм</v>
          </cell>
          <cell r="C837" t="str">
            <v>м2</v>
          </cell>
          <cell r="E837" t="str">
            <v>203-0511</v>
          </cell>
          <cell r="F837">
            <v>1.33328</v>
          </cell>
        </row>
        <row r="838">
          <cell r="B838" t="str">
            <v>Щиты из досок толщиной 40мм</v>
          </cell>
          <cell r="C838" t="str">
            <v>м2</v>
          </cell>
          <cell r="E838" t="str">
            <v>203-0512</v>
          </cell>
          <cell r="F838">
            <v>62.569200000000002</v>
          </cell>
        </row>
        <row r="839">
          <cell r="B839" t="str">
            <v>Электродетонаторы короткозамедленного действия водостойкие эд-кз.</v>
          </cell>
          <cell r="C839" t="str">
            <v>1000шт</v>
          </cell>
          <cell r="E839" t="str">
            <v>112-0025</v>
          </cell>
          <cell r="F839">
            <v>0.98</v>
          </cell>
        </row>
        <row r="840">
          <cell r="B840" t="str">
            <v>Электроды д 8 мм: Э42</v>
          </cell>
          <cell r="C840" t="str">
            <v>т</v>
          </cell>
          <cell r="E840" t="str">
            <v>101-1537</v>
          </cell>
          <cell r="F840">
            <v>4.3E-3</v>
          </cell>
        </row>
        <row r="841">
          <cell r="B841" t="str">
            <v>Электроды диаметром 4 мм Э42А</v>
          </cell>
          <cell r="C841" t="str">
            <v>кг</v>
          </cell>
          <cell r="E841" t="str">
            <v>101-1924</v>
          </cell>
          <cell r="F841">
            <v>43.787999999999997</v>
          </cell>
        </row>
        <row r="842">
          <cell r="B842" t="str">
            <v>Электроды диаметром 4 мм: Э42</v>
          </cell>
          <cell r="C842" t="str">
            <v>т</v>
          </cell>
          <cell r="E842" t="str">
            <v>101-1513</v>
          </cell>
          <cell r="F842">
            <v>6.3320000000000001E-2</v>
          </cell>
        </row>
        <row r="843">
          <cell r="B843" t="str">
            <v>Электроды диаметром 4 мм: Э42а</v>
          </cell>
          <cell r="C843" t="str">
            <v>т</v>
          </cell>
          <cell r="E843" t="str">
            <v>101-1514</v>
          </cell>
          <cell r="F843">
            <v>7.1999999999999995E-2</v>
          </cell>
        </row>
        <row r="844">
          <cell r="B844" t="str">
            <v>Электроды диаметром 4 мм: Э46</v>
          </cell>
          <cell r="C844" t="str">
            <v>т</v>
          </cell>
          <cell r="E844" t="str">
            <v>101-1515</v>
          </cell>
          <cell r="F844">
            <v>1.47E-3</v>
          </cell>
        </row>
        <row r="845">
          <cell r="B845" t="str">
            <v>Электроды диаметром 4 мм: Э50а</v>
          </cell>
          <cell r="C845" t="str">
            <v>т</v>
          </cell>
          <cell r="E845" t="str">
            <v>101-1518</v>
          </cell>
          <cell r="F845">
            <v>3.5000000000000001E-3</v>
          </cell>
        </row>
        <row r="846">
          <cell r="B846" t="str">
            <v>Электроды диаметром 4 мм: Э55</v>
          </cell>
          <cell r="C846" t="str">
            <v>т</v>
          </cell>
          <cell r="E846" t="str">
            <v>101-1519</v>
          </cell>
          <cell r="F846">
            <v>3.81E-3</v>
          </cell>
        </row>
        <row r="847">
          <cell r="B847" t="str">
            <v>Электроды диаметром 5 мм: Э42а</v>
          </cell>
          <cell r="C847" t="str">
            <v>т</v>
          </cell>
          <cell r="E847" t="str">
            <v>101-1522</v>
          </cell>
          <cell r="F847">
            <v>6.0679999999999998E-2</v>
          </cell>
        </row>
        <row r="848">
          <cell r="B848" t="str">
            <v>Электроды диаметром 6 мм: Э42</v>
          </cell>
          <cell r="C848" t="str">
            <v>т</v>
          </cell>
          <cell r="E848" t="str">
            <v>101-1529</v>
          </cell>
          <cell r="F848">
            <v>4.0649999999999999E-2</v>
          </cell>
        </row>
        <row r="849">
          <cell r="B849" t="str">
            <v>Электроды с основным покрытием класса Э42А диаметром 2,5 мм</v>
          </cell>
          <cell r="C849" t="str">
            <v>т</v>
          </cell>
          <cell r="E849" t="str">
            <v>101-9511</v>
          </cell>
          <cell r="F849">
            <v>1.085E-2</v>
          </cell>
        </row>
        <row r="850">
          <cell r="B850" t="str">
            <v>Электроды с основным покрытием класса Э42А диаметром 3 мм</v>
          </cell>
          <cell r="C850" t="str">
            <v>т</v>
          </cell>
          <cell r="E850" t="str">
            <v>101-9512</v>
          </cell>
          <cell r="F850">
            <v>4.1939999999999998E-2</v>
          </cell>
        </row>
        <row r="851">
          <cell r="B851" t="str">
            <v>Электроды с основным покрытием класса Э50А диаметром 3 мм</v>
          </cell>
          <cell r="C851" t="str">
            <v>т</v>
          </cell>
          <cell r="E851" t="str">
            <v>101-9513</v>
          </cell>
          <cell r="F851">
            <v>3.9020899999999998</v>
          </cell>
        </row>
        <row r="852">
          <cell r="B852" t="str">
            <v>Электроды с основным покрытием класса Э60А диаметром 4 мм</v>
          </cell>
          <cell r="C852" t="str">
            <v>т</v>
          </cell>
          <cell r="E852" t="str">
            <v>101-9515</v>
          </cell>
          <cell r="F852">
            <v>42.654899999999998</v>
          </cell>
        </row>
        <row r="853">
          <cell r="B853" t="str">
            <v>Электрохимзащита УКЗ№8 на км 333.0 Монтажные работы доп.к см.9700856 Коксоминеральный активатор КМА Цена АО "Химсеpвис"г.Новомосковск</v>
          </cell>
          <cell r="C853" t="str">
            <v>м3</v>
          </cell>
          <cell r="F853">
            <v>11.2</v>
          </cell>
        </row>
        <row r="854">
          <cell r="B854" t="str">
            <v>Эмаль пентафталевая пф-115 серая</v>
          </cell>
          <cell r="C854" t="str">
            <v>т</v>
          </cell>
          <cell r="E854" t="str">
            <v>113-0246</v>
          </cell>
          <cell r="F854">
            <v>6.3759999999999997E-2</v>
          </cell>
        </row>
        <row r="855">
          <cell r="B855" t="str">
            <v>Эмаль хв-124 защитная,зеленая</v>
          </cell>
          <cell r="C855" t="str">
            <v>т</v>
          </cell>
          <cell r="E855" t="str">
            <v>113-0227</v>
          </cell>
          <cell r="F855">
            <v>2.3000000000000001E-4</v>
          </cell>
        </row>
        <row r="860">
          <cell r="A860" t="str">
            <v>И</v>
          </cell>
          <cell r="B860" t="str">
            <v>Итого материалы</v>
          </cell>
          <cell r="C860" t="str">
            <v>руб</v>
          </cell>
        </row>
        <row r="861">
          <cell r="A861" t="str">
            <v>В</v>
          </cell>
          <cell r="B861" t="str">
            <v>Итого по смете</v>
          </cell>
          <cell r="C861" t="str">
            <v>руб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ктр (доп)"/>
      <sheetName val="ПС 110 кВ (доп)"/>
      <sheetName val=" КИП и А(доп)"/>
      <sheetName val="содержание том 8"/>
      <sheetName val="ПС 110 кВ _доп_"/>
      <sheetName val="W28"/>
    </sheetNames>
    <sheetDataSet>
      <sheetData sheetId="0"/>
      <sheetData sheetId="1" refreshError="1">
        <row r="8">
          <cell r="D8" t="str">
            <v>Сметная стоимость</v>
          </cell>
        </row>
        <row r="9">
          <cell r="D9" t="str">
            <v>Нормативная трудоемкость</v>
          </cell>
        </row>
        <row r="12">
          <cell r="B12" t="str">
            <v>Номер или шифр</v>
          </cell>
          <cell r="C12" t="str">
            <v>Наименование и техническая характеристика</v>
          </cell>
          <cell r="F12" t="str">
            <v>Затраты труда</v>
          </cell>
        </row>
        <row r="13">
          <cell r="B13" t="str">
            <v xml:space="preserve">норматива, </v>
          </cell>
          <cell r="C13" t="str">
            <v xml:space="preserve">оборудования или видов работ,ресурсов </v>
          </cell>
          <cell r="D13" t="str">
            <v>Единица</v>
          </cell>
          <cell r="E13" t="str">
            <v>Кол-во</v>
          </cell>
          <cell r="F13" t="str">
            <v>на един.</v>
          </cell>
        </row>
        <row r="14">
          <cell r="B14" t="str">
            <v>ценника</v>
          </cell>
          <cell r="C14" t="str">
            <v>и затрат</v>
          </cell>
          <cell r="D14" t="str">
            <v>измер.</v>
          </cell>
          <cell r="F14" t="str">
            <v>измерения</v>
          </cell>
        </row>
        <row r="15">
          <cell r="B15" t="str">
            <v>2</v>
          </cell>
          <cell r="C15" t="str">
            <v>3</v>
          </cell>
          <cell r="D15" t="str">
            <v>4</v>
          </cell>
          <cell r="E15" t="str">
            <v>5</v>
          </cell>
          <cell r="F15" t="str">
            <v>6</v>
          </cell>
        </row>
        <row r="16">
          <cell r="B16" t="str">
            <v>МДС 81-27.2001</v>
          </cell>
          <cell r="C16" t="str">
            <v>К стеснен.=1,2 (85% работ См.№10и)</v>
          </cell>
        </row>
        <row r="17">
          <cell r="B17" t="str">
            <v>табл.1.п.1</v>
          </cell>
          <cell r="C17" t="str">
            <v>27112,8*0,85*0,2=4609</v>
          </cell>
        </row>
        <row r="18">
          <cell r="B18" t="str">
            <v>ГЭСНп -2001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дировка"/>
      <sheetName val="W61208"/>
      <sheetName val="W61209"/>
      <sheetName val="W61204"/>
      <sheetName val="W100124"/>
      <sheetName val="W61210"/>
      <sheetName val="W71354"/>
      <sheetName val="W71349"/>
      <sheetName val="W71353"/>
      <sheetName val="W19044"/>
      <sheetName val="W19041"/>
      <sheetName val="W61206"/>
      <sheetName val="W71356"/>
      <sheetName val="W200153"/>
      <sheetName val="W71352"/>
      <sheetName val="W71347"/>
      <sheetName val="W71348"/>
      <sheetName val="W71350"/>
      <sheetName val="W71351"/>
      <sheetName val="W71355"/>
      <sheetName val="W19045"/>
      <sheetName val="Лист1"/>
      <sheetName val="Лист2"/>
      <sheetName val="Лист3"/>
    </sheetNames>
    <sheetDataSet>
      <sheetData sheetId="0" refreshError="1"/>
      <sheetData sheetId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NORM0</v>
          </cell>
          <cell r="E1" t="str">
            <v>PRICE3</v>
          </cell>
        </row>
        <row r="2">
          <cell r="B2" t="str">
            <v>Затраты труда. Ср.разряд 2,0</v>
          </cell>
          <cell r="C2" t="str">
            <v>чел-ч</v>
          </cell>
          <cell r="D2">
            <v>259.7</v>
          </cell>
          <cell r="E2">
            <v>35.950000000000003</v>
          </cell>
        </row>
        <row r="3">
          <cell r="B3" t="str">
            <v>Затраты труда. Ср.разряд 2,1</v>
          </cell>
          <cell r="C3" t="str">
            <v>чел-ч</v>
          </cell>
          <cell r="D3">
            <v>0.75</v>
          </cell>
          <cell r="E3">
            <v>36.36</v>
          </cell>
        </row>
        <row r="4">
          <cell r="B4" t="str">
            <v>Затраты труда. Ср.разряд 2,4</v>
          </cell>
          <cell r="C4" t="str">
            <v>чел-ч</v>
          </cell>
          <cell r="D4">
            <v>26.44</v>
          </cell>
          <cell r="E4">
            <v>37.64</v>
          </cell>
        </row>
        <row r="5">
          <cell r="B5" t="str">
            <v>Затраты труда. Ср.разряд 2,8</v>
          </cell>
          <cell r="C5" t="str">
            <v>чел-ч</v>
          </cell>
          <cell r="D5">
            <v>83.78</v>
          </cell>
          <cell r="E5">
            <v>39.25</v>
          </cell>
        </row>
        <row r="6">
          <cell r="B6" t="str">
            <v>Затраты труда. Ср.разряд 3,8</v>
          </cell>
          <cell r="C6" t="str">
            <v>чел-ч</v>
          </cell>
          <cell r="D6">
            <v>68.2</v>
          </cell>
          <cell r="E6">
            <v>43.85</v>
          </cell>
        </row>
        <row r="7">
          <cell r="B7" t="str">
            <v>Затраты труда машинистов</v>
          </cell>
          <cell r="C7" t="str">
            <v>чел-ч</v>
          </cell>
          <cell r="D7">
            <v>304.5</v>
          </cell>
          <cell r="E7">
            <v>60.21</v>
          </cell>
        </row>
        <row r="8">
          <cell r="A8" t="str">
            <v>И</v>
          </cell>
          <cell r="B8" t="str">
            <v>Фонд оплаты труда</v>
          </cell>
          <cell r="C8" t="str">
            <v>руб</v>
          </cell>
          <cell r="E8">
            <v>34971.57</v>
          </cell>
        </row>
        <row r="9">
          <cell r="B9" t="str">
            <v xml:space="preserve">Машины </v>
          </cell>
        </row>
        <row r="10">
          <cell r="B10" t="str">
            <v>Автогрейдеры среднего типа 99 [135]</v>
          </cell>
          <cell r="E10">
            <v>0</v>
          </cell>
        </row>
        <row r="11">
          <cell r="B11" t="str">
            <v>кВт [л.с]</v>
          </cell>
          <cell r="C11" t="str">
            <v>маш-ч</v>
          </cell>
          <cell r="D11">
            <v>1.74</v>
          </cell>
          <cell r="E11">
            <v>215.01</v>
          </cell>
        </row>
        <row r="12">
          <cell r="B12" t="str">
            <v>Бульдозеры при работе на других</v>
          </cell>
          <cell r="E12">
            <v>0</v>
          </cell>
        </row>
        <row r="13">
          <cell r="B13" t="str">
            <v>видах строительства (кроме</v>
          </cell>
          <cell r="E13">
            <v>0</v>
          </cell>
        </row>
        <row r="14">
          <cell r="B14" t="str">
            <v>водохозяйственного) 79 [108] кВт</v>
          </cell>
          <cell r="E14">
            <v>0</v>
          </cell>
        </row>
        <row r="15">
          <cell r="B15" t="str">
            <v>[л.с]</v>
          </cell>
          <cell r="C15" t="str">
            <v>маш-ч</v>
          </cell>
          <cell r="D15">
            <v>32.950000000000003</v>
          </cell>
          <cell r="E15">
            <v>249.03</v>
          </cell>
        </row>
        <row r="16">
          <cell r="B16" t="str">
            <v>Бульдозеры при работе на других</v>
          </cell>
          <cell r="E16">
            <v>0</v>
          </cell>
        </row>
        <row r="17">
          <cell r="B17" t="str">
            <v>видах строительства (кроме</v>
          </cell>
          <cell r="E17">
            <v>0</v>
          </cell>
        </row>
        <row r="18">
          <cell r="B18" t="str">
            <v>водохозяйственного) 96 [130] кВт</v>
          </cell>
          <cell r="E18">
            <v>0</v>
          </cell>
        </row>
        <row r="19">
          <cell r="B19" t="str">
            <v>[л.с]</v>
          </cell>
          <cell r="C19" t="str">
            <v>маш-ч</v>
          </cell>
          <cell r="D19">
            <v>27.24</v>
          </cell>
          <cell r="E19">
            <v>260.7</v>
          </cell>
        </row>
        <row r="20">
          <cell r="B20" t="str">
            <v>Грабли кустарниковые навесные [без</v>
          </cell>
          <cell r="E20">
            <v>0</v>
          </cell>
        </row>
        <row r="21">
          <cell r="B21" t="str">
            <v>трактора]</v>
          </cell>
          <cell r="C21" t="str">
            <v>маш-ч</v>
          </cell>
          <cell r="D21">
            <v>5.7</v>
          </cell>
          <cell r="E21">
            <v>6.99</v>
          </cell>
        </row>
        <row r="22">
          <cell r="B22" t="str">
            <v>Автосамосвал КРАЗ 256</v>
          </cell>
          <cell r="C22" t="str">
            <v>маш-ч</v>
          </cell>
          <cell r="D22">
            <v>2.2000000000000002</v>
          </cell>
          <cell r="E22">
            <v>203.18</v>
          </cell>
        </row>
        <row r="23">
          <cell r="B23" t="str">
            <v>Корчеватели-собиратели с трактором</v>
          </cell>
          <cell r="E23">
            <v>0</v>
          </cell>
        </row>
        <row r="24">
          <cell r="B24" t="str">
            <v>79 [108] кВт [л.с]</v>
          </cell>
          <cell r="C24" t="str">
            <v>маш-ч</v>
          </cell>
          <cell r="D24">
            <v>46.08</v>
          </cell>
          <cell r="E24">
            <v>129.31</v>
          </cell>
        </row>
        <row r="25">
          <cell r="B25" t="str">
            <v>Краны на автомобильном ходу при</v>
          </cell>
          <cell r="E25">
            <v>0</v>
          </cell>
        </row>
        <row r="26">
          <cell r="B26" t="str">
            <v>работе на других видах</v>
          </cell>
          <cell r="E26">
            <v>0</v>
          </cell>
        </row>
        <row r="27">
          <cell r="B27" t="str">
            <v>строительства 10 т</v>
          </cell>
          <cell r="C27" t="str">
            <v>маш-ч</v>
          </cell>
          <cell r="D27">
            <v>0.02</v>
          </cell>
          <cell r="E27">
            <v>209.88</v>
          </cell>
        </row>
        <row r="28">
          <cell r="B28" t="str">
            <v>Кусторезы навесные на тракторе 79</v>
          </cell>
          <cell r="E28">
            <v>0</v>
          </cell>
        </row>
        <row r="29">
          <cell r="B29" t="str">
            <v>[108] кВт [л.с] с гидравлическим</v>
          </cell>
          <cell r="E29">
            <v>0</v>
          </cell>
        </row>
        <row r="30">
          <cell r="B30" t="str">
            <v>управлением</v>
          </cell>
          <cell r="C30" t="str">
            <v>маш-ч</v>
          </cell>
          <cell r="D30">
            <v>4.24</v>
          </cell>
          <cell r="E30">
            <v>290.08999999999997</v>
          </cell>
        </row>
        <row r="31">
          <cell r="B31" t="str">
            <v>Машины для укрепления откосов</v>
          </cell>
          <cell r="E31">
            <v>0</v>
          </cell>
        </row>
        <row r="32">
          <cell r="B32" t="str">
            <v>земляного полотна гидропосевом с</v>
          </cell>
          <cell r="E32">
            <v>0</v>
          </cell>
        </row>
        <row r="33">
          <cell r="B33" t="str">
            <v>мульчированием</v>
          </cell>
          <cell r="C33" t="str">
            <v>маш-ч</v>
          </cell>
          <cell r="D33">
            <v>7.0000000000000007E-2</v>
          </cell>
          <cell r="E33">
            <v>184.66</v>
          </cell>
        </row>
        <row r="34">
          <cell r="B34" t="str">
            <v>Прицепы тракторные, 2 т</v>
          </cell>
          <cell r="C34" t="str">
            <v>маш-ч</v>
          </cell>
          <cell r="D34">
            <v>25.79</v>
          </cell>
          <cell r="E34">
            <v>6.18</v>
          </cell>
        </row>
        <row r="35">
          <cell r="B35" t="str">
            <v>Платформы узкой колеи</v>
          </cell>
          <cell r="C35" t="str">
            <v>маш-ч</v>
          </cell>
          <cell r="D35">
            <v>42.54</v>
          </cell>
          <cell r="E35">
            <v>15.86</v>
          </cell>
        </row>
        <row r="36">
          <cell r="B36" t="str">
            <v>Тракторы на гусеничном ходу при</v>
          </cell>
          <cell r="E36">
            <v>0</v>
          </cell>
        </row>
        <row r="37">
          <cell r="B37" t="str">
            <v>работе на других видах</v>
          </cell>
          <cell r="E37">
            <v>0</v>
          </cell>
        </row>
        <row r="38">
          <cell r="B38" t="str">
            <v>строительства, кроме</v>
          </cell>
          <cell r="E38">
            <v>0</v>
          </cell>
        </row>
        <row r="39">
          <cell r="B39" t="str">
            <v>водохозяйственного, до 59(80) кВт</v>
          </cell>
          <cell r="E39">
            <v>0</v>
          </cell>
        </row>
        <row r="40">
          <cell r="B40" t="str">
            <v>(л.с.)</v>
          </cell>
          <cell r="C40" t="str">
            <v>маш-ч</v>
          </cell>
          <cell r="D40">
            <v>122.3</v>
          </cell>
          <cell r="E40">
            <v>183.16</v>
          </cell>
        </row>
        <row r="41">
          <cell r="B41" t="str">
            <v>Тракторы на гусеничном ходу при</v>
          </cell>
          <cell r="E41">
            <v>0</v>
          </cell>
        </row>
        <row r="42">
          <cell r="B42" t="str">
            <v>работе на других видах</v>
          </cell>
          <cell r="E42">
            <v>0</v>
          </cell>
        </row>
        <row r="43">
          <cell r="B43" t="str">
            <v>строительства, кроме</v>
          </cell>
          <cell r="E43">
            <v>0</v>
          </cell>
        </row>
        <row r="44">
          <cell r="B44" t="str">
            <v>водохозяйственного, 79(108) кВт</v>
          </cell>
          <cell r="E44">
            <v>0</v>
          </cell>
        </row>
        <row r="45">
          <cell r="B45" t="str">
            <v>(л.с.)</v>
          </cell>
          <cell r="C45" t="str">
            <v>маш-ч</v>
          </cell>
          <cell r="D45">
            <v>31.49</v>
          </cell>
          <cell r="E45">
            <v>224.57</v>
          </cell>
        </row>
        <row r="46">
          <cell r="B46" t="str">
            <v>Экскаваторы одноковшовые дизельные</v>
          </cell>
          <cell r="E46">
            <v>0</v>
          </cell>
        </row>
        <row r="47">
          <cell r="B47" t="str">
            <v>на гусеничном ходу при работе на</v>
          </cell>
          <cell r="E47">
            <v>0</v>
          </cell>
        </row>
        <row r="48">
          <cell r="B48" t="str">
            <v>других видах строительства (кроме</v>
          </cell>
          <cell r="E48">
            <v>0</v>
          </cell>
        </row>
        <row r="49">
          <cell r="B49" t="str">
            <v>водохозяйственного) 0,4 м3</v>
          </cell>
          <cell r="C49" t="str">
            <v>маш-ч</v>
          </cell>
          <cell r="D49">
            <v>17.66</v>
          </cell>
          <cell r="E49">
            <v>153.88999999999999</v>
          </cell>
        </row>
        <row r="50">
          <cell r="B50" t="str">
            <v>Экскаваторы одноковшовые дизельные</v>
          </cell>
          <cell r="E50">
            <v>0</v>
          </cell>
        </row>
        <row r="51">
          <cell r="B51" t="str">
            <v>на гусеничном ходу при работе на</v>
          </cell>
          <cell r="E51">
            <v>0</v>
          </cell>
        </row>
        <row r="52">
          <cell r="B52" t="str">
            <v>других видах строительства (кроме</v>
          </cell>
          <cell r="E52">
            <v>0</v>
          </cell>
        </row>
        <row r="53">
          <cell r="B53" t="str">
            <v>водохозяйственного) 0,65 м3</v>
          </cell>
          <cell r="C53" t="str">
            <v>маш-ч</v>
          </cell>
          <cell r="D53">
            <v>18.46</v>
          </cell>
          <cell r="E53">
            <v>374.76</v>
          </cell>
        </row>
        <row r="54">
          <cell r="B54" t="str">
            <v>Бензопила</v>
          </cell>
          <cell r="C54" t="str">
            <v>маш-ч</v>
          </cell>
          <cell r="D54">
            <v>50.27</v>
          </cell>
          <cell r="E54">
            <v>2.84</v>
          </cell>
        </row>
        <row r="55">
          <cell r="B55" t="str">
            <v>Автомобили бортовые</v>
          </cell>
          <cell r="E55">
            <v>0</v>
          </cell>
        </row>
        <row r="56">
          <cell r="B56" t="str">
            <v>грузоподъемностью до 5 т</v>
          </cell>
          <cell r="C56" t="str">
            <v>маш.-ч</v>
          </cell>
          <cell r="D56">
            <v>6.4000000000000001E-2</v>
          </cell>
          <cell r="E56">
            <v>175.76</v>
          </cell>
        </row>
        <row r="57">
          <cell r="A57" t="str">
            <v>И</v>
          </cell>
          <cell r="B57" t="str">
            <v>Итого машины и механизмы</v>
          </cell>
          <cell r="C57" t="str">
            <v>руб</v>
          </cell>
          <cell r="D57">
            <v>63469.7</v>
          </cell>
        </row>
        <row r="60">
          <cell r="B60" t="str">
            <v>Вода</v>
          </cell>
          <cell r="C60" t="str">
            <v>м3</v>
          </cell>
          <cell r="D60">
            <v>0.4</v>
          </cell>
          <cell r="E60">
            <v>5.49</v>
          </cell>
        </row>
        <row r="61">
          <cell r="B61" t="str">
            <v>Опилки древесные</v>
          </cell>
          <cell r="C61" t="str">
            <v>м3</v>
          </cell>
          <cell r="D61">
            <v>0.22</v>
          </cell>
          <cell r="E61">
            <v>56.01</v>
          </cell>
        </row>
        <row r="62">
          <cell r="B62" t="str">
            <v>Бруски обрезные из хвойных пород</v>
          </cell>
          <cell r="E62">
            <v>0</v>
          </cell>
        </row>
        <row r="63">
          <cell r="B63" t="str">
            <v>длиной 4-6,5 м, шириной 75-150мм,</v>
          </cell>
          <cell r="E63">
            <v>0</v>
          </cell>
        </row>
        <row r="64">
          <cell r="B64" t="str">
            <v>толщиной 40-75 мм, IV сорта</v>
          </cell>
          <cell r="C64" t="str">
            <v>м3</v>
          </cell>
          <cell r="D64">
            <v>0.02</v>
          </cell>
          <cell r="E64">
            <v>2077.1799999999998</v>
          </cell>
        </row>
        <row r="65">
          <cell r="B65" t="str">
            <v>Минеральные удобрения</v>
          </cell>
          <cell r="C65" t="str">
            <v>кг</v>
          </cell>
          <cell r="D65">
            <v>12.1</v>
          </cell>
          <cell r="E65">
            <v>5.21</v>
          </cell>
        </row>
        <row r="66">
          <cell r="B66" t="str">
            <v>Семена</v>
          </cell>
          <cell r="E66">
            <v>0</v>
          </cell>
        </row>
        <row r="67">
          <cell r="B67" t="str">
            <v>Объем: 20*0.01=0.2</v>
          </cell>
          <cell r="C67" t="str">
            <v>кг</v>
          </cell>
          <cell r="D67">
            <v>0.2</v>
          </cell>
          <cell r="E67">
            <v>80.97</v>
          </cell>
        </row>
        <row r="68">
          <cell r="A68" t="str">
            <v>И</v>
          </cell>
          <cell r="B68" t="str">
            <v>Итого материалы</v>
          </cell>
          <cell r="C68" t="str">
            <v>руб</v>
          </cell>
          <cell r="E68">
            <v>135.30000000000001</v>
          </cell>
        </row>
        <row r="69">
          <cell r="A69" t="str">
            <v>В</v>
          </cell>
          <cell r="B69" t="str">
            <v>Итого по смете</v>
          </cell>
          <cell r="C69" t="str">
            <v>руб</v>
          </cell>
          <cell r="E69">
            <v>98576.56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cent"/>
      <sheetName val="VERO"/>
      <sheetName val="RITTAL"/>
      <sheetName val="LEGRAND"/>
      <sheetName val="Works"/>
      <sheetName val="крепеж"/>
      <sheetName val="исключ ЭХЗ"/>
      <sheetName val="Справочник"/>
      <sheetName val="Лист1"/>
      <sheetName val="Обновление"/>
      <sheetName val="Цена"/>
      <sheetName val="Product"/>
      <sheetName val="SakhNIPI5"/>
      <sheetName val="№1"/>
      <sheetName val="№10"/>
      <sheetName val="№11"/>
      <sheetName val="№12"/>
      <sheetName val="№2"/>
      <sheetName val="№3"/>
      <sheetName val="№4"/>
      <sheetName val="№5"/>
      <sheetName val="№7"/>
      <sheetName val="№8"/>
      <sheetName val="№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F_monthly"/>
      <sheetName val="CF_annual"/>
      <sheetName val="NOI assum_printout"/>
      <sheetName val="NOI_annual_printout"/>
      <sheetName val="DSCR_printout"/>
      <sheetName val="FCFE_annual_printout"/>
      <sheetName val="Investment_Printout"/>
      <sheetName val="IRR_printout"/>
      <sheetName val="Main facts and KPIs_Printout"/>
      <sheetName val="Fin_summary"/>
      <sheetName val="Tenant mix"/>
      <sheetName val="FS_Rus"/>
      <sheetName val="CF_annual_Rus"/>
      <sheetName val="GPZU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данные _format (electr)_2"/>
      <sheetName val="Спецификация"/>
      <sheetName val="Lucent"/>
      <sheetName val="А и Т"/>
      <sheetName val="ЭКС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estones"/>
      <sheetName val="KPI портфеля"/>
      <sheetName val="Основные факты и выводы"/>
      <sheetName val="Concept phase budget and re (2)"/>
      <sheetName val="Предположения upd"/>
      <sheetName val="Бюджет Эдисонэнерго"/>
      <sheetName val="CONCEPT DEVPT BUDGET"/>
      <sheetName val="CONCEPT DEVPT BUDGET 2"/>
      <sheetName val="Диаграмма - затраты проекта "/>
      <sheetName val="Concept phase budget and reloc."/>
      <sheetName val="Concept phase relocations"/>
      <sheetName val="Drawdown - investment exp."/>
      <sheetName val="SHA Printouts list (new)"/>
      <sheetName val="SHA Printouts (old) upd"/>
      <sheetName val="SUMMARY Printout upd"/>
      <sheetName val="Pipes Printout"/>
      <sheetName val="Memo printouts"/>
      <sheetName val="Scenarios"/>
      <sheetName val="Ставки аренды upd"/>
      <sheetName val="Концепции upd"/>
      <sheetName val="Концепции (USD)"/>
      <sheetName val="Концепции (USD) (eng)"/>
      <sheetName val="ПП upd"/>
      <sheetName val="П+СМР upd"/>
      <sheetName val="График проекта"/>
      <sheetName val="CFM USD в текущих ценах upd"/>
      <sheetName val="CFM RUR индексированный"/>
      <sheetName val="CF_annual"/>
      <sheetName val="Cap str upd  "/>
      <sheetName val="CFA ENG"/>
      <sheetName val="CFA RUS"/>
      <sheetName val="Показатели по кредиту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Ставки аренды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F3">
            <v>48</v>
          </cell>
        </row>
        <row r="4">
          <cell r="F4">
            <v>36</v>
          </cell>
        </row>
        <row r="7">
          <cell r="C7">
            <v>0.18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R-91"/>
      <sheetName val="SSR-2000"/>
      <sheetName val="1глава"/>
      <sheetName val="ЛЧ"/>
      <sheetName val="река"/>
      <sheetName val="ЭХЗ"/>
      <sheetName val="проезд"/>
      <sheetName val="сод.рем"/>
      <sheetName val="контроль"/>
      <sheetName val="снег"/>
    </sheetNames>
    <sheetDataSet>
      <sheetData sheetId="0" refreshError="1"/>
      <sheetData sheetId="1" refreshError="1"/>
      <sheetData sheetId="2" refreshError="1"/>
      <sheetData sheetId="3">
        <row r="18">
          <cell r="C18">
            <v>83191</v>
          </cell>
          <cell r="D18" t="str">
            <v>Линейная часть газопровода Ду200 (1</v>
          </cell>
          <cell r="E18">
            <v>115.563</v>
          </cell>
          <cell r="F18">
            <v>0</v>
          </cell>
          <cell r="G18">
            <v>1.2649999999999999</v>
          </cell>
          <cell r="H18">
            <v>0</v>
          </cell>
          <cell r="I18">
            <v>116.828</v>
          </cell>
          <cell r="J18">
            <v>9.4499999999999993</v>
          </cell>
          <cell r="K18">
            <v>11.93</v>
          </cell>
        </row>
        <row r="19">
          <cell r="D19" t="str">
            <v>нитка)</v>
          </cell>
        </row>
        <row r="20">
          <cell r="C20">
            <v>83196</v>
          </cell>
          <cell r="D20" t="str">
            <v>Линейная часть газопровода Ду200 (2</v>
          </cell>
          <cell r="E20">
            <v>112.223</v>
          </cell>
          <cell r="F20">
            <v>0</v>
          </cell>
          <cell r="G20">
            <v>1.2649999999999999</v>
          </cell>
          <cell r="H20">
            <v>0</v>
          </cell>
          <cell r="I20">
            <v>113.488</v>
          </cell>
          <cell r="J20">
            <v>8.74</v>
          </cell>
          <cell r="K20">
            <v>11.23</v>
          </cell>
        </row>
        <row r="21">
          <cell r="D21" t="str">
            <v>нитка)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package" Target="../embeddings/Microsoft_Word_Document4.docx"/><Relationship Id="rId7" Type="http://schemas.openxmlformats.org/officeDocument/2006/relationships/package" Target="../embeddings/Microsoft_Word_Document6.doc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image" Target="../media/image6.emf"/><Relationship Id="rId5" Type="http://schemas.openxmlformats.org/officeDocument/2006/relationships/package" Target="../embeddings/Microsoft_Word_Document5.docx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package" Target="../embeddings/Microsoft_Word_Document7.docx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A25" sqref="A25"/>
    </sheetView>
  </sheetViews>
  <sheetFormatPr defaultRowHeight="15" x14ac:dyDescent="0.25"/>
  <cols>
    <col min="1" max="1" width="127.28515625" customWidth="1"/>
  </cols>
  <sheetData>
    <row r="1" spans="1:1" s="1" customFormat="1" x14ac:dyDescent="0.25"/>
    <row r="2" spans="1:1" s="1" customFormat="1" x14ac:dyDescent="0.25"/>
    <row r="3" spans="1:1" s="1" customFormat="1" x14ac:dyDescent="0.25"/>
    <row r="4" spans="1:1" s="1" customFormat="1" x14ac:dyDescent="0.25"/>
    <row r="5" spans="1:1" s="1" customFormat="1" x14ac:dyDescent="0.25"/>
    <row r="6" spans="1:1" s="1" customFormat="1" x14ac:dyDescent="0.25"/>
    <row r="7" spans="1:1" s="1" customFormat="1" x14ac:dyDescent="0.25"/>
    <row r="8" spans="1:1" s="1" customFormat="1" x14ac:dyDescent="0.25"/>
    <row r="9" spans="1:1" s="1" customFormat="1" x14ac:dyDescent="0.25"/>
    <row r="10" spans="1:1" s="1" customFormat="1" x14ac:dyDescent="0.25"/>
    <row r="11" spans="1:1" s="1" customFormat="1" x14ac:dyDescent="0.25"/>
    <row r="12" spans="1:1" s="1" customFormat="1" x14ac:dyDescent="0.25"/>
    <row r="13" spans="1:1" s="1" customFormat="1" x14ac:dyDescent="0.25"/>
    <row r="14" spans="1:1" s="1" customFormat="1" ht="40.5" x14ac:dyDescent="0.25">
      <c r="A14" s="2" t="s">
        <v>417</v>
      </c>
    </row>
    <row r="15" spans="1:1" s="1" customFormat="1" ht="20.25" x14ac:dyDescent="0.3">
      <c r="A15" s="3"/>
    </row>
    <row r="16" spans="1:1" s="1" customFormat="1" x14ac:dyDescent="0.25"/>
    <row r="17" spans="1:1" s="1" customFormat="1" x14ac:dyDescent="0.25"/>
    <row r="18" spans="1:1" s="1" customFormat="1" x14ac:dyDescent="0.25"/>
    <row r="19" spans="1:1" s="1" customFormat="1" x14ac:dyDescent="0.25"/>
    <row r="20" spans="1:1" s="1" customFormat="1" x14ac:dyDescent="0.25"/>
    <row r="21" spans="1:1" s="1" customFormat="1" x14ac:dyDescent="0.25"/>
    <row r="22" spans="1:1" s="1" customFormat="1" x14ac:dyDescent="0.25"/>
    <row r="23" spans="1:1" s="1" customFormat="1" x14ac:dyDescent="0.25"/>
    <row r="24" spans="1:1" s="1" customFormat="1" x14ac:dyDescent="0.25"/>
    <row r="25" spans="1:1" s="1" customFormat="1" x14ac:dyDescent="0.25">
      <c r="A25" s="4" t="s">
        <v>418</v>
      </c>
    </row>
    <row r="26" spans="1:1" s="1" customFormat="1" x14ac:dyDescent="0.25">
      <c r="A26" s="5" t="s">
        <v>419</v>
      </c>
    </row>
    <row r="27" spans="1:1" s="1" customFormat="1" x14ac:dyDescent="0.25"/>
  </sheetData>
  <phoneticPr fontId="0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108"/>
  <sheetViews>
    <sheetView workbookViewId="0">
      <selection activeCell="B6" sqref="B6:P6"/>
    </sheetView>
  </sheetViews>
  <sheetFormatPr defaultColWidth="9.140625" defaultRowHeight="12.75" x14ac:dyDescent="0.25"/>
  <cols>
    <col min="1" max="1" width="7.140625" style="144" customWidth="1"/>
    <col min="2" max="2" width="8" style="144" customWidth="1"/>
    <col min="3" max="3" width="22.85546875" style="144" customWidth="1"/>
    <col min="4" max="4" width="8" style="144" customWidth="1"/>
    <col min="5" max="5" width="4" style="144" customWidth="1"/>
    <col min="6" max="6" width="13.85546875" style="144" customWidth="1"/>
    <col min="7" max="7" width="1" style="144" customWidth="1"/>
    <col min="8" max="8" width="1.85546875" style="144" customWidth="1"/>
    <col min="9" max="9" width="6.85546875" style="144" customWidth="1"/>
    <col min="10" max="10" width="1.85546875" style="144" customWidth="1"/>
    <col min="11" max="11" width="5.85546875" style="144" customWidth="1"/>
    <col min="12" max="12" width="2.85546875" style="144" customWidth="1"/>
    <col min="13" max="13" width="13.85546875" style="144" customWidth="1"/>
    <col min="14" max="14" width="1.85546875" style="144" customWidth="1"/>
    <col min="15" max="15" width="1" style="144" customWidth="1"/>
    <col min="16" max="16" width="5" style="144" customWidth="1"/>
    <col min="17" max="16384" width="9.140625" style="144"/>
  </cols>
  <sheetData>
    <row r="1" spans="2:16" s="149" customFormat="1" ht="31.5" customHeight="1" x14ac:dyDescent="0.25">
      <c r="B1" s="543" t="s">
        <v>626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2:16" s="149" customFormat="1" ht="0.95" customHeight="1" x14ac:dyDescent="0.25"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</row>
    <row r="3" spans="2:16" s="149" customFormat="1" ht="36.75" customHeight="1" x14ac:dyDescent="0.25">
      <c r="B3" s="447" t="s">
        <v>627</v>
      </c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</row>
    <row r="4" spans="2:16" s="149" customFormat="1" ht="17.25" customHeight="1" x14ac:dyDescent="0.25">
      <c r="B4" s="447" t="s">
        <v>628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</row>
    <row r="5" spans="2:16" s="149" customFormat="1" ht="17.25" customHeight="1" x14ac:dyDescent="0.25">
      <c r="B5" s="445" t="s">
        <v>629</v>
      </c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</row>
    <row r="6" spans="2:16" s="149" customFormat="1" ht="75" customHeight="1" x14ac:dyDescent="0.25">
      <c r="B6" s="541" t="s">
        <v>74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</row>
    <row r="7" spans="2:16" s="149" customFormat="1" ht="45.2" customHeight="1" x14ac:dyDescent="0.25">
      <c r="B7" s="546" t="s">
        <v>630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</row>
    <row r="8" spans="2:16" s="149" customFormat="1" ht="0.95" customHeight="1" x14ac:dyDescent="0.25"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</row>
    <row r="9" spans="2:16" s="149" customFormat="1" ht="122.1" customHeight="1" x14ac:dyDescent="0.25">
      <c r="B9" s="447" t="s">
        <v>631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</row>
    <row r="10" spans="2:16" s="149" customFormat="1" ht="17.25" customHeight="1" x14ac:dyDescent="0.25">
      <c r="B10" s="445" t="s">
        <v>632</v>
      </c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</row>
    <row r="11" spans="2:16" s="149" customFormat="1" ht="17.25" customHeight="1" x14ac:dyDescent="0.25">
      <c r="B11" s="445" t="s">
        <v>633</v>
      </c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</row>
    <row r="12" spans="2:16" s="149" customFormat="1" ht="31.5" customHeight="1" x14ac:dyDescent="0.25">
      <c r="B12" s="547" t="s">
        <v>634</v>
      </c>
      <c r="C12" s="548"/>
      <c r="D12" s="548"/>
      <c r="E12" s="548"/>
      <c r="F12" s="548"/>
      <c r="G12" s="549"/>
      <c r="H12" s="547" t="s">
        <v>635</v>
      </c>
      <c r="I12" s="548"/>
      <c r="J12" s="548"/>
      <c r="K12" s="548"/>
      <c r="L12" s="549"/>
      <c r="M12" s="471" t="s">
        <v>636</v>
      </c>
      <c r="N12" s="473"/>
    </row>
    <row r="13" spans="2:16" s="149" customFormat="1" ht="17.25" customHeight="1" x14ac:dyDescent="0.25">
      <c r="B13" s="448" t="s">
        <v>637</v>
      </c>
      <c r="C13" s="449"/>
      <c r="D13" s="449"/>
      <c r="E13" s="449"/>
      <c r="F13" s="449"/>
      <c r="G13" s="450"/>
      <c r="H13" s="524" t="s">
        <v>638</v>
      </c>
      <c r="I13" s="525"/>
      <c r="J13" s="525"/>
      <c r="K13" s="525"/>
      <c r="L13" s="526"/>
      <c r="M13" s="448" t="s">
        <v>639</v>
      </c>
      <c r="N13" s="450"/>
    </row>
    <row r="14" spans="2:16" s="149" customFormat="1" ht="34.5" customHeight="1" x14ac:dyDescent="0.25">
      <c r="B14" s="457" t="s">
        <v>640</v>
      </c>
      <c r="C14" s="458"/>
      <c r="D14" s="458"/>
      <c r="E14" s="458"/>
      <c r="F14" s="458"/>
      <c r="G14" s="459"/>
      <c r="H14" s="517" t="s">
        <v>638</v>
      </c>
      <c r="I14" s="550"/>
      <c r="J14" s="550"/>
      <c r="K14" s="550"/>
      <c r="L14" s="518"/>
      <c r="M14" s="457" t="s">
        <v>641</v>
      </c>
      <c r="N14" s="459"/>
    </row>
    <row r="15" spans="2:16" s="149" customFormat="1" ht="17.25" customHeight="1" x14ac:dyDescent="0.25">
      <c r="B15" s="479" t="s">
        <v>642</v>
      </c>
      <c r="C15" s="480"/>
      <c r="D15" s="480"/>
      <c r="E15" s="480"/>
      <c r="F15" s="480"/>
      <c r="G15" s="481"/>
      <c r="H15" s="460"/>
      <c r="I15" s="461"/>
      <c r="J15" s="461"/>
      <c r="K15" s="461"/>
      <c r="L15" s="462"/>
      <c r="M15" s="544">
        <v>698</v>
      </c>
      <c r="N15" s="545"/>
    </row>
    <row r="16" spans="2:16" s="149" customFormat="1" ht="17.25" customHeight="1" x14ac:dyDescent="0.25">
      <c r="B16" s="448" t="s">
        <v>643</v>
      </c>
      <c r="C16" s="449"/>
      <c r="D16" s="449"/>
      <c r="E16" s="449"/>
      <c r="F16" s="449"/>
      <c r="G16" s="450"/>
      <c r="H16" s="524" t="s">
        <v>638</v>
      </c>
      <c r="I16" s="525"/>
      <c r="J16" s="525"/>
      <c r="K16" s="525"/>
      <c r="L16" s="526"/>
      <c r="M16" s="448" t="s">
        <v>644</v>
      </c>
      <c r="N16" s="450"/>
    </row>
    <row r="17" spans="2:16" s="149" customFormat="1" ht="17.25" customHeight="1" x14ac:dyDescent="0.25">
      <c r="B17" s="448" t="s">
        <v>645</v>
      </c>
      <c r="C17" s="449"/>
      <c r="D17" s="449"/>
      <c r="E17" s="449"/>
      <c r="F17" s="449"/>
      <c r="G17" s="450"/>
      <c r="H17" s="524" t="s">
        <v>638</v>
      </c>
      <c r="I17" s="525"/>
      <c r="J17" s="525"/>
      <c r="K17" s="525"/>
      <c r="L17" s="526"/>
      <c r="M17" s="448" t="s">
        <v>646</v>
      </c>
      <c r="N17" s="450"/>
    </row>
    <row r="18" spans="2:16" s="149" customFormat="1" ht="17.25" customHeight="1" x14ac:dyDescent="0.25">
      <c r="B18" s="448" t="s">
        <v>647</v>
      </c>
      <c r="C18" s="449"/>
      <c r="D18" s="449"/>
      <c r="E18" s="449"/>
      <c r="F18" s="449"/>
      <c r="G18" s="450"/>
      <c r="H18" s="524" t="s">
        <v>638</v>
      </c>
      <c r="I18" s="525"/>
      <c r="J18" s="525"/>
      <c r="K18" s="525"/>
      <c r="L18" s="526"/>
      <c r="M18" s="448" t="s">
        <v>648</v>
      </c>
      <c r="N18" s="450"/>
    </row>
    <row r="19" spans="2:16" s="149" customFormat="1" ht="17.25" customHeight="1" x14ac:dyDescent="0.25">
      <c r="B19" s="448" t="s">
        <v>649</v>
      </c>
      <c r="C19" s="449"/>
      <c r="D19" s="449"/>
      <c r="E19" s="449"/>
      <c r="F19" s="449"/>
      <c r="G19" s="450"/>
      <c r="H19" s="505" t="s">
        <v>650</v>
      </c>
      <c r="I19" s="506"/>
      <c r="J19" s="506"/>
      <c r="K19" s="506"/>
      <c r="L19" s="507"/>
      <c r="M19" s="505" t="s">
        <v>651</v>
      </c>
      <c r="N19" s="507"/>
    </row>
    <row r="20" spans="2:16" s="149" customFormat="1" ht="17.25" customHeight="1" x14ac:dyDescent="0.25">
      <c r="B20" s="448" t="s">
        <v>652</v>
      </c>
      <c r="C20" s="449"/>
      <c r="D20" s="449"/>
      <c r="E20" s="449"/>
      <c r="F20" s="449"/>
      <c r="G20" s="450"/>
      <c r="H20" s="505" t="s">
        <v>650</v>
      </c>
      <c r="I20" s="506"/>
      <c r="J20" s="506"/>
      <c r="K20" s="506"/>
      <c r="L20" s="507"/>
      <c r="M20" s="521">
        <v>1</v>
      </c>
      <c r="N20" s="523"/>
    </row>
    <row r="21" spans="2:16" s="149" customFormat="1" ht="17.25" customHeight="1" x14ac:dyDescent="0.25">
      <c r="B21" s="448" t="s">
        <v>653</v>
      </c>
      <c r="C21" s="449"/>
      <c r="D21" s="449"/>
      <c r="E21" s="449"/>
      <c r="F21" s="449"/>
      <c r="G21" s="450"/>
      <c r="H21" s="524" t="s">
        <v>638</v>
      </c>
      <c r="I21" s="525"/>
      <c r="J21" s="525"/>
      <c r="K21" s="525"/>
      <c r="L21" s="526"/>
      <c r="M21" s="539">
        <v>5861.9</v>
      </c>
      <c r="N21" s="540"/>
    </row>
    <row r="22" spans="2:16" s="149" customFormat="1" ht="17.25" customHeight="1" x14ac:dyDescent="0.25">
      <c r="B22" s="448" t="s">
        <v>654</v>
      </c>
      <c r="C22" s="449"/>
      <c r="D22" s="449"/>
      <c r="E22" s="449"/>
      <c r="F22" s="449"/>
      <c r="G22" s="450"/>
      <c r="H22" s="524" t="s">
        <v>638</v>
      </c>
      <c r="I22" s="525"/>
      <c r="J22" s="525"/>
      <c r="K22" s="525"/>
      <c r="L22" s="526"/>
      <c r="M22" s="448" t="s">
        <v>655</v>
      </c>
      <c r="N22" s="450"/>
    </row>
    <row r="23" spans="2:16" s="149" customFormat="1" ht="17.25" customHeight="1" x14ac:dyDescent="0.25">
      <c r="B23" s="476" t="s">
        <v>656</v>
      </c>
      <c r="C23" s="477"/>
      <c r="D23" s="477"/>
      <c r="E23" s="477"/>
      <c r="F23" s="477"/>
      <c r="G23" s="478"/>
      <c r="H23" s="457"/>
      <c r="I23" s="458"/>
      <c r="J23" s="458"/>
      <c r="K23" s="458"/>
      <c r="L23" s="459"/>
      <c r="M23" s="476" t="s">
        <v>657</v>
      </c>
      <c r="N23" s="478"/>
    </row>
    <row r="24" spans="2:16" s="149" customFormat="1" ht="17.25" customHeight="1" x14ac:dyDescent="0.25">
      <c r="B24" s="534" t="s">
        <v>658</v>
      </c>
      <c r="C24" s="535"/>
      <c r="D24" s="535"/>
      <c r="E24" s="535"/>
      <c r="F24" s="535"/>
      <c r="G24" s="536"/>
      <c r="H24" s="537"/>
      <c r="I24" s="447"/>
      <c r="J24" s="447"/>
      <c r="K24" s="447"/>
      <c r="L24" s="538"/>
      <c r="M24" s="534" t="s">
        <v>659</v>
      </c>
      <c r="N24" s="536"/>
    </row>
    <row r="25" spans="2:16" s="149" customFormat="1" ht="17.25" customHeight="1" x14ac:dyDescent="0.25">
      <c r="B25" s="479" t="s">
        <v>660</v>
      </c>
      <c r="C25" s="480"/>
      <c r="D25" s="480"/>
      <c r="E25" s="480"/>
      <c r="F25" s="480"/>
      <c r="G25" s="481"/>
      <c r="H25" s="460"/>
      <c r="I25" s="461"/>
      <c r="J25" s="461"/>
      <c r="K25" s="461"/>
      <c r="L25" s="462"/>
      <c r="M25" s="479" t="s">
        <v>661</v>
      </c>
      <c r="N25" s="481"/>
    </row>
    <row r="26" spans="2:16" s="149" customFormat="1" ht="153.94999999999999" customHeight="1" x14ac:dyDescent="0.25">
      <c r="B26" s="447" t="s">
        <v>662</v>
      </c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</row>
    <row r="27" spans="2:16" s="149" customFormat="1" ht="49.35" customHeight="1" x14ac:dyDescent="0.25">
      <c r="B27" s="447" t="s">
        <v>663</v>
      </c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</row>
    <row r="28" spans="2:16" s="149" customFormat="1" ht="136.69999999999999" customHeight="1" x14ac:dyDescent="0.25">
      <c r="B28" s="533" t="s">
        <v>664</v>
      </c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</row>
    <row r="29" spans="2:16" s="149" customFormat="1" ht="34.5" customHeight="1" x14ac:dyDescent="0.25">
      <c r="B29" s="447" t="s">
        <v>665</v>
      </c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</row>
    <row r="30" spans="2:16" s="149" customFormat="1" ht="60.75" customHeight="1" x14ac:dyDescent="0.25">
      <c r="B30" s="147" t="s">
        <v>666</v>
      </c>
      <c r="C30" s="148"/>
      <c r="D30" s="474" t="s">
        <v>667</v>
      </c>
      <c r="E30" s="486"/>
      <c r="F30" s="486"/>
      <c r="G30" s="486"/>
      <c r="H30" s="486"/>
      <c r="I30" s="486"/>
      <c r="J30" s="475"/>
      <c r="K30" s="524" t="s">
        <v>668</v>
      </c>
      <c r="L30" s="525"/>
      <c r="M30" s="525"/>
      <c r="N30" s="526"/>
    </row>
    <row r="31" spans="2:16" s="149" customFormat="1" ht="18" customHeight="1" x14ac:dyDescent="0.25">
      <c r="B31" s="145"/>
      <c r="C31" s="530" t="s">
        <v>669</v>
      </c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2"/>
    </row>
    <row r="32" spans="2:16" s="149" customFormat="1" ht="28.5" customHeight="1" x14ac:dyDescent="0.25">
      <c r="B32" s="147" t="s">
        <v>670</v>
      </c>
      <c r="C32" s="145"/>
      <c r="D32" s="527" t="s">
        <v>671</v>
      </c>
      <c r="E32" s="528"/>
      <c r="F32" s="528"/>
      <c r="G32" s="528"/>
      <c r="H32" s="528"/>
      <c r="I32" s="528"/>
      <c r="J32" s="529"/>
      <c r="K32" s="524" t="s">
        <v>672</v>
      </c>
      <c r="L32" s="525"/>
      <c r="M32" s="525"/>
      <c r="N32" s="526"/>
    </row>
    <row r="33" spans="2:14" s="149" customFormat="1" ht="18" customHeight="1" x14ac:dyDescent="0.25">
      <c r="B33" s="147" t="s">
        <v>670</v>
      </c>
      <c r="C33" s="145"/>
      <c r="D33" s="527" t="s">
        <v>673</v>
      </c>
      <c r="E33" s="528"/>
      <c r="F33" s="528"/>
      <c r="G33" s="528"/>
      <c r="H33" s="528"/>
      <c r="I33" s="528"/>
      <c r="J33" s="529"/>
      <c r="K33" s="474" t="s">
        <v>674</v>
      </c>
      <c r="L33" s="486"/>
      <c r="M33" s="486"/>
      <c r="N33" s="475"/>
    </row>
    <row r="34" spans="2:14" s="149" customFormat="1" ht="18" customHeight="1" x14ac:dyDescent="0.25">
      <c r="B34" s="147" t="s">
        <v>670</v>
      </c>
      <c r="C34" s="145"/>
      <c r="D34" s="527" t="s">
        <v>675</v>
      </c>
      <c r="E34" s="528"/>
      <c r="F34" s="528"/>
      <c r="G34" s="528"/>
      <c r="H34" s="528"/>
      <c r="I34" s="528"/>
      <c r="J34" s="529"/>
      <c r="K34" s="474" t="s">
        <v>676</v>
      </c>
      <c r="L34" s="486"/>
      <c r="M34" s="486"/>
      <c r="N34" s="475"/>
    </row>
    <row r="35" spans="2:14" s="149" customFormat="1" ht="15.75" customHeight="1" x14ac:dyDescent="0.25">
      <c r="B35" s="145"/>
      <c r="C35" s="530" t="s">
        <v>677</v>
      </c>
      <c r="D35" s="531"/>
      <c r="E35" s="531"/>
      <c r="F35" s="531"/>
      <c r="G35" s="531"/>
      <c r="H35" s="531"/>
      <c r="I35" s="531"/>
      <c r="J35" s="531"/>
      <c r="K35" s="531"/>
      <c r="L35" s="531"/>
      <c r="M35" s="531"/>
      <c r="N35" s="532"/>
    </row>
    <row r="36" spans="2:14" s="149" customFormat="1" ht="57" customHeight="1" x14ac:dyDescent="0.25">
      <c r="B36" s="148" t="s">
        <v>678</v>
      </c>
      <c r="C36" s="146" t="s">
        <v>679</v>
      </c>
      <c r="D36" s="527" t="s">
        <v>680</v>
      </c>
      <c r="E36" s="528"/>
      <c r="F36" s="528"/>
      <c r="G36" s="528"/>
      <c r="H36" s="528"/>
      <c r="I36" s="528"/>
      <c r="J36" s="529"/>
      <c r="K36" s="471" t="s">
        <v>681</v>
      </c>
      <c r="L36" s="472"/>
      <c r="M36" s="472"/>
      <c r="N36" s="473"/>
    </row>
    <row r="37" spans="2:14" s="149" customFormat="1" ht="28.5" customHeight="1" x14ac:dyDescent="0.25">
      <c r="B37" s="150">
        <v>2</v>
      </c>
      <c r="C37" s="146" t="s">
        <v>682</v>
      </c>
      <c r="D37" s="471" t="s">
        <v>683</v>
      </c>
      <c r="E37" s="472"/>
      <c r="F37" s="472"/>
      <c r="G37" s="472"/>
      <c r="H37" s="472"/>
      <c r="I37" s="472"/>
      <c r="J37" s="473"/>
      <c r="K37" s="474" t="s">
        <v>674</v>
      </c>
      <c r="L37" s="486"/>
      <c r="M37" s="486"/>
      <c r="N37" s="475"/>
    </row>
    <row r="38" spans="2:14" s="149" customFormat="1" ht="14.25" customHeight="1" x14ac:dyDescent="0.25">
      <c r="B38" s="150">
        <v>3</v>
      </c>
      <c r="C38" s="146" t="s">
        <v>684</v>
      </c>
      <c r="D38" s="527" t="s">
        <v>685</v>
      </c>
      <c r="E38" s="528"/>
      <c r="F38" s="528"/>
      <c r="G38" s="528"/>
      <c r="H38" s="528"/>
      <c r="I38" s="528"/>
      <c r="J38" s="529"/>
      <c r="K38" s="474" t="s">
        <v>674</v>
      </c>
      <c r="L38" s="486"/>
      <c r="M38" s="486"/>
      <c r="N38" s="475"/>
    </row>
    <row r="39" spans="2:14" s="149" customFormat="1" ht="28.5" customHeight="1" x14ac:dyDescent="0.25">
      <c r="B39" s="150">
        <v>4</v>
      </c>
      <c r="C39" s="145" t="s">
        <v>686</v>
      </c>
      <c r="D39" s="471" t="s">
        <v>687</v>
      </c>
      <c r="E39" s="472"/>
      <c r="F39" s="472"/>
      <c r="G39" s="472"/>
      <c r="H39" s="472"/>
      <c r="I39" s="472"/>
      <c r="J39" s="473"/>
      <c r="K39" s="474" t="s">
        <v>674</v>
      </c>
      <c r="L39" s="486"/>
      <c r="M39" s="486"/>
      <c r="N39" s="475"/>
    </row>
    <row r="40" spans="2:14" s="149" customFormat="1" ht="28.5" customHeight="1" x14ac:dyDescent="0.25">
      <c r="B40" s="150">
        <v>5</v>
      </c>
      <c r="C40" s="524" t="s">
        <v>688</v>
      </c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6"/>
    </row>
    <row r="41" spans="2:14" s="149" customFormat="1" ht="28.5" customHeight="1" x14ac:dyDescent="0.25">
      <c r="B41" s="147" t="s">
        <v>689</v>
      </c>
      <c r="C41" s="145" t="s">
        <v>690</v>
      </c>
      <c r="D41" s="471" t="s">
        <v>691</v>
      </c>
      <c r="E41" s="472"/>
      <c r="F41" s="472"/>
      <c r="G41" s="472"/>
      <c r="H41" s="472"/>
      <c r="I41" s="472"/>
      <c r="J41" s="473"/>
      <c r="K41" s="474" t="s">
        <v>674</v>
      </c>
      <c r="L41" s="486"/>
      <c r="M41" s="486"/>
      <c r="N41" s="475"/>
    </row>
    <row r="42" spans="2:14" s="149" customFormat="1" ht="28.5" customHeight="1" x14ac:dyDescent="0.25">
      <c r="B42" s="147" t="s">
        <v>692</v>
      </c>
      <c r="C42" s="145" t="s">
        <v>693</v>
      </c>
      <c r="D42" s="527" t="s">
        <v>694</v>
      </c>
      <c r="E42" s="528"/>
      <c r="F42" s="528"/>
      <c r="G42" s="528"/>
      <c r="H42" s="528"/>
      <c r="I42" s="528"/>
      <c r="J42" s="529"/>
      <c r="K42" s="474" t="s">
        <v>674</v>
      </c>
      <c r="L42" s="486"/>
      <c r="M42" s="486"/>
      <c r="N42" s="475"/>
    </row>
    <row r="43" spans="2:14" s="149" customFormat="1" ht="28.5" customHeight="1" x14ac:dyDescent="0.25">
      <c r="B43" s="147" t="s">
        <v>695</v>
      </c>
      <c r="C43" s="145" t="s">
        <v>696</v>
      </c>
      <c r="D43" s="527" t="s">
        <v>697</v>
      </c>
      <c r="E43" s="528"/>
      <c r="F43" s="528"/>
      <c r="G43" s="528"/>
      <c r="H43" s="528"/>
      <c r="I43" s="528"/>
      <c r="J43" s="529"/>
      <c r="K43" s="474" t="s">
        <v>674</v>
      </c>
      <c r="L43" s="486"/>
      <c r="M43" s="486"/>
      <c r="N43" s="475"/>
    </row>
    <row r="44" spans="2:14" s="149" customFormat="1" ht="35.1" customHeight="1" x14ac:dyDescent="0.25">
      <c r="B44" s="147" t="s">
        <v>698</v>
      </c>
      <c r="C44" s="146" t="s">
        <v>699</v>
      </c>
      <c r="D44" s="471" t="s">
        <v>700</v>
      </c>
      <c r="E44" s="472"/>
      <c r="F44" s="472"/>
      <c r="G44" s="472"/>
      <c r="H44" s="472"/>
      <c r="I44" s="472"/>
      <c r="J44" s="473"/>
      <c r="K44" s="474" t="s">
        <v>674</v>
      </c>
      <c r="L44" s="486"/>
      <c r="M44" s="486"/>
      <c r="N44" s="475"/>
    </row>
    <row r="45" spans="2:14" s="149" customFormat="1" ht="46.5" customHeight="1" x14ac:dyDescent="0.25">
      <c r="B45" s="147" t="s">
        <v>701</v>
      </c>
      <c r="C45" s="146" t="s">
        <v>702</v>
      </c>
      <c r="D45" s="471" t="s">
        <v>703</v>
      </c>
      <c r="E45" s="472"/>
      <c r="F45" s="472"/>
      <c r="G45" s="472"/>
      <c r="H45" s="472"/>
      <c r="I45" s="472"/>
      <c r="J45" s="473"/>
      <c r="K45" s="474" t="s">
        <v>674</v>
      </c>
      <c r="L45" s="486"/>
      <c r="M45" s="486"/>
      <c r="N45" s="475"/>
    </row>
    <row r="46" spans="2:14" s="149" customFormat="1" ht="28.5" customHeight="1" x14ac:dyDescent="0.25">
      <c r="B46" s="147" t="s">
        <v>704</v>
      </c>
      <c r="C46" s="145" t="s">
        <v>705</v>
      </c>
      <c r="D46" s="471" t="s">
        <v>706</v>
      </c>
      <c r="E46" s="472"/>
      <c r="F46" s="472"/>
      <c r="G46" s="472"/>
      <c r="H46" s="472"/>
      <c r="I46" s="472"/>
      <c r="J46" s="473"/>
      <c r="K46" s="474" t="s">
        <v>674</v>
      </c>
      <c r="L46" s="486"/>
      <c r="M46" s="486"/>
      <c r="N46" s="475"/>
    </row>
    <row r="47" spans="2:14" s="149" customFormat="1" ht="28.5" customHeight="1" x14ac:dyDescent="0.25">
      <c r="B47" s="147" t="s">
        <v>707</v>
      </c>
      <c r="C47" s="145" t="s">
        <v>708</v>
      </c>
      <c r="D47" s="471" t="s">
        <v>709</v>
      </c>
      <c r="E47" s="472"/>
      <c r="F47" s="472"/>
      <c r="G47" s="472"/>
      <c r="H47" s="472"/>
      <c r="I47" s="472"/>
      <c r="J47" s="473"/>
      <c r="K47" s="474" t="s">
        <v>674</v>
      </c>
      <c r="L47" s="486"/>
      <c r="M47" s="486"/>
      <c r="N47" s="475"/>
    </row>
    <row r="48" spans="2:14" s="149" customFormat="1" ht="23.45" customHeight="1" x14ac:dyDescent="0.25">
      <c r="B48" s="147" t="s">
        <v>710</v>
      </c>
      <c r="C48" s="146" t="s">
        <v>711</v>
      </c>
      <c r="D48" s="527" t="s">
        <v>712</v>
      </c>
      <c r="E48" s="528"/>
      <c r="F48" s="528"/>
      <c r="G48" s="528"/>
      <c r="H48" s="528"/>
      <c r="I48" s="528"/>
      <c r="J48" s="529"/>
      <c r="K48" s="474" t="s">
        <v>674</v>
      </c>
      <c r="L48" s="486"/>
      <c r="M48" s="486"/>
      <c r="N48" s="475"/>
    </row>
    <row r="49" spans="2:16" s="149" customFormat="1" ht="28.5" customHeight="1" x14ac:dyDescent="0.25">
      <c r="B49" s="147" t="s">
        <v>713</v>
      </c>
      <c r="C49" s="145" t="s">
        <v>714</v>
      </c>
      <c r="D49" s="471" t="s">
        <v>715</v>
      </c>
      <c r="E49" s="472"/>
      <c r="F49" s="472"/>
      <c r="G49" s="472"/>
      <c r="H49" s="472"/>
      <c r="I49" s="472"/>
      <c r="J49" s="473"/>
      <c r="K49" s="471"/>
      <c r="L49" s="472"/>
      <c r="M49" s="472"/>
      <c r="N49" s="473"/>
    </row>
    <row r="50" spans="2:16" s="149" customFormat="1" ht="28.5" customHeight="1" x14ac:dyDescent="0.25">
      <c r="B50" s="147" t="s">
        <v>716</v>
      </c>
      <c r="C50" s="145" t="s">
        <v>717</v>
      </c>
      <c r="D50" s="527" t="s">
        <v>718</v>
      </c>
      <c r="E50" s="528"/>
      <c r="F50" s="528"/>
      <c r="G50" s="528"/>
      <c r="H50" s="528"/>
      <c r="I50" s="528"/>
      <c r="J50" s="529"/>
      <c r="K50" s="474" t="s">
        <v>674</v>
      </c>
      <c r="L50" s="486"/>
      <c r="M50" s="486"/>
      <c r="N50" s="475"/>
    </row>
    <row r="51" spans="2:16" s="149" customFormat="1" ht="14.25" customHeight="1" x14ac:dyDescent="0.25">
      <c r="B51" s="150">
        <v>6</v>
      </c>
      <c r="C51" s="146" t="s">
        <v>719</v>
      </c>
      <c r="D51" s="527" t="s">
        <v>720</v>
      </c>
      <c r="E51" s="528"/>
      <c r="F51" s="528"/>
      <c r="G51" s="528"/>
      <c r="H51" s="528"/>
      <c r="I51" s="528"/>
      <c r="J51" s="529"/>
      <c r="K51" s="474" t="s">
        <v>674</v>
      </c>
      <c r="L51" s="486"/>
      <c r="M51" s="486"/>
      <c r="N51" s="475"/>
    </row>
    <row r="52" spans="2:16" s="149" customFormat="1" ht="14.25" customHeight="1" x14ac:dyDescent="0.25">
      <c r="B52" s="145"/>
      <c r="C52" s="146" t="s">
        <v>721</v>
      </c>
      <c r="D52" s="527" t="s">
        <v>722</v>
      </c>
      <c r="E52" s="528"/>
      <c r="F52" s="528"/>
      <c r="G52" s="528"/>
      <c r="H52" s="528"/>
      <c r="I52" s="528"/>
      <c r="J52" s="529"/>
      <c r="K52" s="471"/>
      <c r="L52" s="472"/>
      <c r="M52" s="472"/>
      <c r="N52" s="473"/>
    </row>
    <row r="53" spans="2:16" s="149" customFormat="1" ht="28.5" customHeight="1" x14ac:dyDescent="0.25">
      <c r="B53" s="150">
        <v>8</v>
      </c>
      <c r="C53" s="145" t="s">
        <v>723</v>
      </c>
      <c r="D53" s="471" t="s">
        <v>724</v>
      </c>
      <c r="E53" s="472"/>
      <c r="F53" s="472"/>
      <c r="G53" s="472"/>
      <c r="H53" s="472"/>
      <c r="I53" s="472"/>
      <c r="J53" s="473"/>
      <c r="K53" s="474" t="s">
        <v>674</v>
      </c>
      <c r="L53" s="486"/>
      <c r="M53" s="486"/>
      <c r="N53" s="475"/>
    </row>
    <row r="54" spans="2:16" s="149" customFormat="1" ht="23.45" customHeight="1" x14ac:dyDescent="0.25">
      <c r="B54" s="150">
        <v>9</v>
      </c>
      <c r="C54" s="146" t="s">
        <v>725</v>
      </c>
      <c r="D54" s="527" t="s">
        <v>726</v>
      </c>
      <c r="E54" s="528"/>
      <c r="F54" s="528"/>
      <c r="G54" s="528"/>
      <c r="H54" s="528"/>
      <c r="I54" s="528"/>
      <c r="J54" s="529"/>
      <c r="K54" s="474" t="s">
        <v>674</v>
      </c>
      <c r="L54" s="486"/>
      <c r="M54" s="486"/>
      <c r="N54" s="475"/>
    </row>
    <row r="55" spans="2:16" s="149" customFormat="1" ht="28.5" customHeight="1" x14ac:dyDescent="0.25">
      <c r="B55" s="150">
        <v>10</v>
      </c>
      <c r="C55" s="145" t="s">
        <v>727</v>
      </c>
      <c r="D55" s="471" t="s">
        <v>728</v>
      </c>
      <c r="E55" s="472"/>
      <c r="F55" s="472"/>
      <c r="G55" s="472"/>
      <c r="H55" s="472"/>
      <c r="I55" s="472"/>
      <c r="J55" s="473"/>
      <c r="K55" s="474" t="s">
        <v>674</v>
      </c>
      <c r="L55" s="486"/>
      <c r="M55" s="486"/>
      <c r="N55" s="475"/>
    </row>
    <row r="56" spans="2:16" s="149" customFormat="1" ht="69.599999999999994" customHeight="1" x14ac:dyDescent="0.25">
      <c r="B56" s="147" t="s">
        <v>729</v>
      </c>
      <c r="C56" s="146" t="s">
        <v>730</v>
      </c>
      <c r="D56" s="471" t="s">
        <v>731</v>
      </c>
      <c r="E56" s="472"/>
      <c r="F56" s="472"/>
      <c r="G56" s="472"/>
      <c r="H56" s="472"/>
      <c r="I56" s="472"/>
      <c r="J56" s="473"/>
      <c r="K56" s="474" t="s">
        <v>674</v>
      </c>
      <c r="L56" s="486"/>
      <c r="M56" s="486"/>
      <c r="N56" s="475"/>
    </row>
    <row r="57" spans="2:16" s="149" customFormat="1" ht="69.75" customHeight="1" x14ac:dyDescent="0.25">
      <c r="B57" s="147" t="s">
        <v>732</v>
      </c>
      <c r="C57" s="146" t="s">
        <v>733</v>
      </c>
      <c r="D57" s="471" t="s">
        <v>734</v>
      </c>
      <c r="E57" s="472"/>
      <c r="F57" s="472"/>
      <c r="G57" s="472"/>
      <c r="H57" s="472"/>
      <c r="I57" s="472"/>
      <c r="J57" s="473"/>
      <c r="K57" s="474" t="s">
        <v>674</v>
      </c>
      <c r="L57" s="486"/>
      <c r="M57" s="486"/>
      <c r="N57" s="475"/>
    </row>
    <row r="58" spans="2:16" s="149" customFormat="1" ht="34.5" customHeight="1" x14ac:dyDescent="0.25">
      <c r="B58" s="447" t="s">
        <v>735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</row>
    <row r="59" spans="2:16" s="149" customFormat="1" ht="363.6" customHeight="1" x14ac:dyDescent="0.25">
      <c r="B59" s="447" t="s">
        <v>736</v>
      </c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</row>
    <row r="60" spans="2:16" s="149" customFormat="1" ht="54" customHeight="1" x14ac:dyDescent="0.25">
      <c r="B60" s="447" t="s">
        <v>737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</row>
    <row r="61" spans="2:16" s="149" customFormat="1" ht="63.95" customHeight="1" x14ac:dyDescent="0.25">
      <c r="B61" s="448" t="s">
        <v>738</v>
      </c>
      <c r="C61" s="449"/>
      <c r="D61" s="449"/>
      <c r="E61" s="450"/>
      <c r="F61" s="524" t="s">
        <v>739</v>
      </c>
      <c r="G61" s="525"/>
      <c r="H61" s="525"/>
      <c r="I61" s="526"/>
      <c r="J61" s="524" t="s">
        <v>740</v>
      </c>
      <c r="K61" s="525"/>
      <c r="L61" s="525"/>
      <c r="M61" s="525"/>
      <c r="N61" s="526"/>
    </row>
    <row r="62" spans="2:16" s="149" customFormat="1" ht="17.25" customHeight="1" x14ac:dyDescent="0.25">
      <c r="B62" s="521">
        <v>1</v>
      </c>
      <c r="C62" s="522"/>
      <c r="D62" s="522"/>
      <c r="E62" s="523"/>
      <c r="F62" s="521">
        <v>2</v>
      </c>
      <c r="G62" s="522"/>
      <c r="H62" s="522"/>
      <c r="I62" s="523"/>
      <c r="J62" s="521">
        <v>3</v>
      </c>
      <c r="K62" s="522"/>
      <c r="L62" s="522"/>
      <c r="M62" s="522"/>
      <c r="N62" s="523"/>
    </row>
    <row r="63" spans="2:16" s="149" customFormat="1" ht="21.6" customHeight="1" x14ac:dyDescent="0.25">
      <c r="B63" s="448" t="s">
        <v>741</v>
      </c>
      <c r="C63" s="449"/>
      <c r="D63" s="449"/>
      <c r="E63" s="450"/>
      <c r="F63" s="502" t="s">
        <v>742</v>
      </c>
      <c r="G63" s="503"/>
      <c r="H63" s="503"/>
      <c r="I63" s="504"/>
      <c r="J63" s="502" t="s">
        <v>743</v>
      </c>
      <c r="K63" s="503"/>
      <c r="L63" s="503"/>
      <c r="M63" s="503"/>
      <c r="N63" s="504"/>
    </row>
    <row r="64" spans="2:16" s="149" customFormat="1" ht="17.25" customHeight="1" x14ac:dyDescent="0.25">
      <c r="B64" s="448" t="s">
        <v>744</v>
      </c>
      <c r="C64" s="449"/>
      <c r="D64" s="449"/>
      <c r="E64" s="450"/>
      <c r="F64" s="502" t="s">
        <v>745</v>
      </c>
      <c r="G64" s="503"/>
      <c r="H64" s="503"/>
      <c r="I64" s="504"/>
      <c r="J64" s="502" t="s">
        <v>746</v>
      </c>
      <c r="K64" s="503"/>
      <c r="L64" s="503"/>
      <c r="M64" s="503"/>
      <c r="N64" s="504"/>
    </row>
    <row r="65" spans="2:16" s="149" customFormat="1" ht="17.25" customHeight="1" x14ac:dyDescent="0.25">
      <c r="B65" s="448" t="s">
        <v>747</v>
      </c>
      <c r="C65" s="449"/>
      <c r="D65" s="449"/>
      <c r="E65" s="450"/>
      <c r="F65" s="502" t="s">
        <v>748</v>
      </c>
      <c r="G65" s="503"/>
      <c r="H65" s="503"/>
      <c r="I65" s="504"/>
      <c r="J65" s="502" t="s">
        <v>749</v>
      </c>
      <c r="K65" s="503"/>
      <c r="L65" s="503"/>
      <c r="M65" s="503"/>
      <c r="N65" s="504"/>
    </row>
    <row r="66" spans="2:16" s="149" customFormat="1" ht="17.25" customHeight="1" x14ac:dyDescent="0.25">
      <c r="B66" s="448" t="s">
        <v>750</v>
      </c>
      <c r="C66" s="449"/>
      <c r="D66" s="449"/>
      <c r="E66" s="450"/>
      <c r="F66" s="448" t="s">
        <v>751</v>
      </c>
      <c r="G66" s="449"/>
      <c r="H66" s="449"/>
      <c r="I66" s="450"/>
      <c r="J66" s="502" t="s">
        <v>752</v>
      </c>
      <c r="K66" s="503"/>
      <c r="L66" s="503"/>
      <c r="M66" s="503"/>
      <c r="N66" s="504"/>
    </row>
    <row r="67" spans="2:16" s="149" customFormat="1" ht="34.5" customHeight="1" x14ac:dyDescent="0.25">
      <c r="B67" s="471" t="s">
        <v>753</v>
      </c>
      <c r="C67" s="472"/>
      <c r="D67" s="472"/>
      <c r="E67" s="473"/>
      <c r="F67" s="505" t="s">
        <v>754</v>
      </c>
      <c r="G67" s="506"/>
      <c r="H67" s="506"/>
      <c r="I67" s="507"/>
      <c r="J67" s="502" t="s">
        <v>755</v>
      </c>
      <c r="K67" s="503"/>
      <c r="L67" s="503"/>
      <c r="M67" s="503"/>
      <c r="N67" s="504"/>
    </row>
    <row r="68" spans="2:16" s="149" customFormat="1" ht="17.25" customHeight="1" x14ac:dyDescent="0.25">
      <c r="B68" s="448" t="s">
        <v>756</v>
      </c>
      <c r="C68" s="449"/>
      <c r="D68" s="449"/>
      <c r="E68" s="450"/>
      <c r="F68" s="505" t="s">
        <v>754</v>
      </c>
      <c r="G68" s="506"/>
      <c r="H68" s="506"/>
      <c r="I68" s="507"/>
      <c r="J68" s="502" t="s">
        <v>757</v>
      </c>
      <c r="K68" s="503"/>
      <c r="L68" s="503"/>
      <c r="M68" s="503"/>
      <c r="N68" s="504"/>
    </row>
    <row r="69" spans="2:16" s="149" customFormat="1" ht="49.35" customHeight="1" x14ac:dyDescent="0.25">
      <c r="B69" s="447" t="s">
        <v>758</v>
      </c>
      <c r="C69" s="447"/>
      <c r="D69" s="447"/>
      <c r="E69" s="447"/>
      <c r="F69" s="447"/>
      <c r="G69" s="447"/>
      <c r="H69" s="447"/>
      <c r="I69" s="447"/>
      <c r="J69" s="447"/>
      <c r="K69" s="447"/>
      <c r="L69" s="447"/>
      <c r="M69" s="447"/>
      <c r="N69" s="447"/>
      <c r="O69" s="447"/>
      <c r="P69" s="447"/>
    </row>
    <row r="70" spans="2:16" s="149" customFormat="1" ht="258.75" customHeight="1" x14ac:dyDescent="0.25">
      <c r="B70" s="447" t="s">
        <v>759</v>
      </c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</row>
    <row r="71" spans="2:16" s="149" customFormat="1" ht="66.75" customHeight="1" x14ac:dyDescent="0.25">
      <c r="B71" s="447" t="s">
        <v>760</v>
      </c>
      <c r="C71" s="447"/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</row>
    <row r="72" spans="2:16" s="149" customFormat="1" ht="119.1" customHeight="1" x14ac:dyDescent="0.25">
      <c r="B72" s="447" t="s">
        <v>761</v>
      </c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7"/>
      <c r="P72" s="447"/>
    </row>
    <row r="73" spans="2:16" s="149" customFormat="1" ht="408.95" customHeight="1" x14ac:dyDescent="0.25">
      <c r="B73" s="447" t="s">
        <v>416</v>
      </c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</row>
    <row r="74" spans="2:16" s="149" customFormat="1" ht="272.85000000000002" customHeight="1" x14ac:dyDescent="0.25">
      <c r="B74" s="447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</row>
    <row r="75" spans="2:16" s="149" customFormat="1" ht="14.25" customHeight="1" x14ac:dyDescent="0.25">
      <c r="B75" s="508" t="s">
        <v>0</v>
      </c>
      <c r="C75" s="509"/>
      <c r="D75" s="510"/>
      <c r="E75" s="474" t="s">
        <v>1</v>
      </c>
      <c r="F75" s="486"/>
      <c r="G75" s="486"/>
      <c r="H75" s="486"/>
      <c r="I75" s="486"/>
      <c r="J75" s="486"/>
      <c r="K75" s="486"/>
      <c r="L75" s="486"/>
      <c r="M75" s="486"/>
      <c r="N75" s="486"/>
      <c r="O75" s="475"/>
    </row>
    <row r="76" spans="2:16" s="149" customFormat="1" ht="28.5" customHeight="1" x14ac:dyDescent="0.25">
      <c r="B76" s="511"/>
      <c r="C76" s="512"/>
      <c r="D76" s="513"/>
      <c r="E76" s="517" t="s">
        <v>2</v>
      </c>
      <c r="F76" s="518"/>
      <c r="G76" s="474" t="s">
        <v>3</v>
      </c>
      <c r="H76" s="486"/>
      <c r="I76" s="486"/>
      <c r="J76" s="486"/>
      <c r="K76" s="475"/>
      <c r="L76" s="471" t="s">
        <v>4</v>
      </c>
      <c r="M76" s="472"/>
      <c r="N76" s="472"/>
      <c r="O76" s="473"/>
    </row>
    <row r="77" spans="2:16" s="149" customFormat="1" ht="46.5" customHeight="1" x14ac:dyDescent="0.25">
      <c r="B77" s="514"/>
      <c r="C77" s="515"/>
      <c r="D77" s="516"/>
      <c r="E77" s="519"/>
      <c r="F77" s="520"/>
      <c r="G77" s="471" t="s">
        <v>5</v>
      </c>
      <c r="H77" s="472"/>
      <c r="I77" s="472"/>
      <c r="J77" s="472"/>
      <c r="K77" s="473"/>
      <c r="L77" s="471" t="s">
        <v>5</v>
      </c>
      <c r="M77" s="472"/>
      <c r="N77" s="472"/>
      <c r="O77" s="473"/>
    </row>
    <row r="78" spans="2:16" s="149" customFormat="1" ht="14.25" customHeight="1" x14ac:dyDescent="0.25">
      <c r="B78" s="499">
        <v>1</v>
      </c>
      <c r="C78" s="500"/>
      <c r="D78" s="501"/>
      <c r="E78" s="499">
        <v>2</v>
      </c>
      <c r="F78" s="501"/>
      <c r="G78" s="499">
        <v>3</v>
      </c>
      <c r="H78" s="500"/>
      <c r="I78" s="500"/>
      <c r="J78" s="500"/>
      <c r="K78" s="501"/>
      <c r="L78" s="499">
        <v>4</v>
      </c>
      <c r="M78" s="500"/>
      <c r="N78" s="500"/>
      <c r="O78" s="501"/>
    </row>
    <row r="79" spans="2:16" s="149" customFormat="1" ht="14.25" customHeight="1" x14ac:dyDescent="0.25">
      <c r="B79" s="476" t="s">
        <v>6</v>
      </c>
      <c r="C79" s="477"/>
      <c r="D79" s="478"/>
      <c r="E79" s="463" t="s">
        <v>7</v>
      </c>
      <c r="F79" s="464"/>
      <c r="G79" s="463" t="s">
        <v>8</v>
      </c>
      <c r="H79" s="465"/>
      <c r="I79" s="465"/>
      <c r="J79" s="465"/>
      <c r="K79" s="464"/>
      <c r="L79" s="496" t="s">
        <v>9</v>
      </c>
      <c r="M79" s="497"/>
      <c r="N79" s="497"/>
      <c r="O79" s="498"/>
    </row>
    <row r="80" spans="2:16" s="149" customFormat="1" ht="14.25" customHeight="1" x14ac:dyDescent="0.25">
      <c r="B80" s="479"/>
      <c r="C80" s="480"/>
      <c r="D80" s="481"/>
      <c r="E80" s="466" t="s">
        <v>10</v>
      </c>
      <c r="F80" s="467"/>
      <c r="G80" s="466" t="s">
        <v>11</v>
      </c>
      <c r="H80" s="468"/>
      <c r="I80" s="468"/>
      <c r="J80" s="468"/>
      <c r="K80" s="467"/>
      <c r="L80" s="483" t="s">
        <v>12</v>
      </c>
      <c r="M80" s="484"/>
      <c r="N80" s="484"/>
      <c r="O80" s="485"/>
    </row>
    <row r="81" spans="2:15" s="149" customFormat="1" ht="14.25" customHeight="1" x14ac:dyDescent="0.25">
      <c r="B81" s="476" t="s">
        <v>13</v>
      </c>
      <c r="C81" s="477"/>
      <c r="D81" s="478"/>
      <c r="E81" s="463" t="s">
        <v>14</v>
      </c>
      <c r="F81" s="464"/>
      <c r="G81" s="463" t="s">
        <v>15</v>
      </c>
      <c r="H81" s="465"/>
      <c r="I81" s="465"/>
      <c r="J81" s="465"/>
      <c r="K81" s="464"/>
      <c r="L81" s="496" t="s">
        <v>16</v>
      </c>
      <c r="M81" s="497"/>
      <c r="N81" s="497"/>
      <c r="O81" s="498"/>
    </row>
    <row r="82" spans="2:15" s="149" customFormat="1" ht="14.25" customHeight="1" x14ac:dyDescent="0.25">
      <c r="B82" s="479"/>
      <c r="C82" s="480"/>
      <c r="D82" s="481"/>
      <c r="E82" s="466" t="s">
        <v>17</v>
      </c>
      <c r="F82" s="467"/>
      <c r="G82" s="466" t="s">
        <v>18</v>
      </c>
      <c r="H82" s="468"/>
      <c r="I82" s="468"/>
      <c r="J82" s="468"/>
      <c r="K82" s="467"/>
      <c r="L82" s="483" t="s">
        <v>19</v>
      </c>
      <c r="M82" s="484"/>
      <c r="N82" s="484"/>
      <c r="O82" s="485"/>
    </row>
    <row r="83" spans="2:15" s="149" customFormat="1" ht="14.25" customHeight="1" x14ac:dyDescent="0.25">
      <c r="B83" s="476" t="s">
        <v>20</v>
      </c>
      <c r="C83" s="477"/>
      <c r="D83" s="478"/>
      <c r="E83" s="463" t="s">
        <v>21</v>
      </c>
      <c r="F83" s="464"/>
      <c r="G83" s="463" t="s">
        <v>21</v>
      </c>
      <c r="H83" s="465"/>
      <c r="I83" s="465"/>
      <c r="J83" s="465"/>
      <c r="K83" s="464"/>
      <c r="L83" s="469">
        <v>0</v>
      </c>
      <c r="M83" s="482"/>
      <c r="N83" s="482"/>
      <c r="O83" s="470"/>
    </row>
    <row r="84" spans="2:15" s="149" customFormat="1" ht="14.25" customHeight="1" x14ac:dyDescent="0.25">
      <c r="B84" s="479"/>
      <c r="C84" s="480"/>
      <c r="D84" s="481"/>
      <c r="E84" s="466" t="s">
        <v>22</v>
      </c>
      <c r="F84" s="467"/>
      <c r="G84" s="466" t="s">
        <v>22</v>
      </c>
      <c r="H84" s="468"/>
      <c r="I84" s="468"/>
      <c r="J84" s="468"/>
      <c r="K84" s="467"/>
      <c r="L84" s="493">
        <v>0</v>
      </c>
      <c r="M84" s="494"/>
      <c r="N84" s="494"/>
      <c r="O84" s="495"/>
    </row>
    <row r="85" spans="2:15" s="149" customFormat="1" ht="14.25" customHeight="1" x14ac:dyDescent="0.25">
      <c r="B85" s="476" t="s">
        <v>23</v>
      </c>
      <c r="C85" s="477"/>
      <c r="D85" s="478"/>
      <c r="E85" s="463" t="s">
        <v>24</v>
      </c>
      <c r="F85" s="464"/>
      <c r="G85" s="463" t="s">
        <v>25</v>
      </c>
      <c r="H85" s="465"/>
      <c r="I85" s="465"/>
      <c r="J85" s="465"/>
      <c r="K85" s="464"/>
      <c r="L85" s="469">
        <v>140.18</v>
      </c>
      <c r="M85" s="482"/>
      <c r="N85" s="482"/>
      <c r="O85" s="470"/>
    </row>
    <row r="86" spans="2:15" s="149" customFormat="1" ht="14.25" customHeight="1" x14ac:dyDescent="0.25">
      <c r="B86" s="479"/>
      <c r="C86" s="480"/>
      <c r="D86" s="481"/>
      <c r="E86" s="466" t="s">
        <v>26</v>
      </c>
      <c r="F86" s="467"/>
      <c r="G86" s="466" t="s">
        <v>27</v>
      </c>
      <c r="H86" s="468"/>
      <c r="I86" s="468"/>
      <c r="J86" s="468"/>
      <c r="K86" s="467"/>
      <c r="L86" s="493">
        <v>905.55</v>
      </c>
      <c r="M86" s="494"/>
      <c r="N86" s="494"/>
      <c r="O86" s="495"/>
    </row>
    <row r="87" spans="2:15" s="149" customFormat="1" ht="14.25" customHeight="1" x14ac:dyDescent="0.25">
      <c r="B87" s="487" t="s">
        <v>28</v>
      </c>
      <c r="C87" s="488"/>
      <c r="D87" s="489"/>
      <c r="E87" s="463" t="s">
        <v>29</v>
      </c>
      <c r="F87" s="464"/>
      <c r="G87" s="463" t="s">
        <v>29</v>
      </c>
      <c r="H87" s="465"/>
      <c r="I87" s="465"/>
      <c r="J87" s="465"/>
      <c r="K87" s="464"/>
      <c r="L87" s="469">
        <v>0</v>
      </c>
      <c r="M87" s="482"/>
      <c r="N87" s="482"/>
      <c r="O87" s="470"/>
    </row>
    <row r="88" spans="2:15" s="149" customFormat="1" ht="14.25" customHeight="1" x14ac:dyDescent="0.25">
      <c r="B88" s="490"/>
      <c r="C88" s="491"/>
      <c r="D88" s="492"/>
      <c r="E88" s="466" t="s">
        <v>30</v>
      </c>
      <c r="F88" s="467"/>
      <c r="G88" s="466" t="s">
        <v>30</v>
      </c>
      <c r="H88" s="468"/>
      <c r="I88" s="468"/>
      <c r="J88" s="468"/>
      <c r="K88" s="467"/>
      <c r="L88" s="493">
        <v>0</v>
      </c>
      <c r="M88" s="494"/>
      <c r="N88" s="494"/>
      <c r="O88" s="495"/>
    </row>
    <row r="89" spans="2:15" s="149" customFormat="1" ht="20.25" customHeight="1" x14ac:dyDescent="0.25">
      <c r="B89" s="457" t="s">
        <v>31</v>
      </c>
      <c r="C89" s="458"/>
      <c r="D89" s="459"/>
      <c r="E89" s="469">
        <v>0</v>
      </c>
      <c r="F89" s="470"/>
      <c r="G89" s="469">
        <v>0</v>
      </c>
      <c r="H89" s="482"/>
      <c r="I89" s="482"/>
      <c r="J89" s="482"/>
      <c r="K89" s="470"/>
      <c r="L89" s="469">
        <v>0</v>
      </c>
      <c r="M89" s="482"/>
      <c r="N89" s="482"/>
      <c r="O89" s="470"/>
    </row>
    <row r="90" spans="2:15" s="149" customFormat="1" ht="14.25" customHeight="1" x14ac:dyDescent="0.25">
      <c r="B90" s="460"/>
      <c r="C90" s="461"/>
      <c r="D90" s="462"/>
      <c r="E90" s="466" t="s">
        <v>32</v>
      </c>
      <c r="F90" s="467"/>
      <c r="G90" s="466" t="s">
        <v>33</v>
      </c>
      <c r="H90" s="468"/>
      <c r="I90" s="468"/>
      <c r="J90" s="468"/>
      <c r="K90" s="467"/>
      <c r="L90" s="483" t="s">
        <v>34</v>
      </c>
      <c r="M90" s="484"/>
      <c r="N90" s="484"/>
      <c r="O90" s="485"/>
    </row>
    <row r="91" spans="2:15" s="149" customFormat="1" ht="14.25" customHeight="1" x14ac:dyDescent="0.25">
      <c r="B91" s="476" t="s">
        <v>756</v>
      </c>
      <c r="C91" s="477"/>
      <c r="D91" s="478"/>
      <c r="E91" s="469">
        <v>0</v>
      </c>
      <c r="F91" s="470"/>
      <c r="G91" s="469">
        <v>0</v>
      </c>
      <c r="H91" s="482"/>
      <c r="I91" s="482"/>
      <c r="J91" s="482"/>
      <c r="K91" s="470"/>
      <c r="L91" s="469">
        <v>0</v>
      </c>
      <c r="M91" s="482"/>
      <c r="N91" s="482"/>
      <c r="O91" s="470"/>
    </row>
    <row r="92" spans="2:15" s="149" customFormat="1" ht="14.25" customHeight="1" x14ac:dyDescent="0.25">
      <c r="B92" s="479"/>
      <c r="C92" s="480"/>
      <c r="D92" s="481"/>
      <c r="E92" s="466" t="s">
        <v>35</v>
      </c>
      <c r="F92" s="467"/>
      <c r="G92" s="466" t="s">
        <v>36</v>
      </c>
      <c r="H92" s="468"/>
      <c r="I92" s="468"/>
      <c r="J92" s="468"/>
      <c r="K92" s="467"/>
      <c r="L92" s="483" t="s">
        <v>37</v>
      </c>
      <c r="M92" s="484"/>
      <c r="N92" s="484"/>
      <c r="O92" s="485"/>
    </row>
    <row r="93" spans="2:15" s="149" customFormat="1" ht="35.1" customHeight="1" x14ac:dyDescent="0.25">
      <c r="B93" s="471" t="s">
        <v>38</v>
      </c>
      <c r="C93" s="472"/>
      <c r="D93" s="473"/>
      <c r="E93" s="474" t="s">
        <v>39</v>
      </c>
      <c r="F93" s="475"/>
      <c r="G93" s="474" t="s">
        <v>39</v>
      </c>
      <c r="H93" s="486"/>
      <c r="I93" s="486"/>
      <c r="J93" s="486"/>
      <c r="K93" s="475"/>
      <c r="L93" s="471"/>
      <c r="M93" s="472"/>
      <c r="N93" s="472"/>
      <c r="O93" s="473"/>
    </row>
    <row r="94" spans="2:15" s="149" customFormat="1" ht="20.25" customHeight="1" x14ac:dyDescent="0.25">
      <c r="B94" s="457" t="s">
        <v>40</v>
      </c>
      <c r="C94" s="458"/>
      <c r="D94" s="459"/>
      <c r="E94" s="469">
        <v>0</v>
      </c>
      <c r="F94" s="470"/>
      <c r="G94" s="469">
        <v>0</v>
      </c>
      <c r="H94" s="482"/>
      <c r="I94" s="482"/>
      <c r="J94" s="482"/>
      <c r="K94" s="470"/>
      <c r="L94" s="469">
        <v>0</v>
      </c>
      <c r="M94" s="482"/>
      <c r="N94" s="482"/>
      <c r="O94" s="470"/>
    </row>
    <row r="95" spans="2:15" s="149" customFormat="1" ht="14.25" customHeight="1" x14ac:dyDescent="0.25">
      <c r="B95" s="460"/>
      <c r="C95" s="461"/>
      <c r="D95" s="462"/>
      <c r="E95" s="466" t="s">
        <v>41</v>
      </c>
      <c r="F95" s="467"/>
      <c r="G95" s="466" t="s">
        <v>42</v>
      </c>
      <c r="H95" s="468"/>
      <c r="I95" s="468"/>
      <c r="J95" s="468"/>
      <c r="K95" s="467"/>
      <c r="L95" s="483" t="s">
        <v>37</v>
      </c>
      <c r="M95" s="484"/>
      <c r="N95" s="484"/>
      <c r="O95" s="485"/>
    </row>
    <row r="96" spans="2:15" s="149" customFormat="1" ht="18" customHeight="1" x14ac:dyDescent="0.25">
      <c r="B96" s="448" t="s">
        <v>43</v>
      </c>
      <c r="C96" s="449"/>
      <c r="D96" s="450"/>
      <c r="E96" s="454" t="s">
        <v>44</v>
      </c>
      <c r="F96" s="455"/>
      <c r="G96" s="455"/>
      <c r="H96" s="455"/>
      <c r="I96" s="455"/>
      <c r="J96" s="455"/>
      <c r="K96" s="455"/>
      <c r="L96" s="455"/>
      <c r="M96" s="455"/>
      <c r="N96" s="455"/>
      <c r="O96" s="456"/>
    </row>
    <row r="97" spans="2:16" s="149" customFormat="1" ht="20.25" customHeight="1" x14ac:dyDescent="0.25">
      <c r="B97" s="457" t="s">
        <v>45</v>
      </c>
      <c r="C97" s="458"/>
      <c r="D97" s="459"/>
      <c r="E97" s="463" t="s">
        <v>46</v>
      </c>
      <c r="F97" s="464"/>
      <c r="G97" s="463" t="s">
        <v>47</v>
      </c>
      <c r="H97" s="465"/>
      <c r="I97" s="465"/>
      <c r="J97" s="465"/>
      <c r="K97" s="464"/>
      <c r="L97" s="457"/>
      <c r="M97" s="458"/>
      <c r="N97" s="458"/>
      <c r="O97" s="459"/>
    </row>
    <row r="98" spans="2:16" s="149" customFormat="1" ht="14.25" customHeight="1" x14ac:dyDescent="0.25">
      <c r="B98" s="460"/>
      <c r="C98" s="461"/>
      <c r="D98" s="462"/>
      <c r="E98" s="466" t="s">
        <v>48</v>
      </c>
      <c r="F98" s="467"/>
      <c r="G98" s="466" t="s">
        <v>49</v>
      </c>
      <c r="H98" s="468"/>
      <c r="I98" s="468"/>
      <c r="J98" s="468"/>
      <c r="K98" s="467"/>
      <c r="L98" s="460"/>
      <c r="M98" s="461"/>
      <c r="N98" s="461"/>
      <c r="O98" s="462"/>
    </row>
    <row r="99" spans="2:16" s="149" customFormat="1" ht="18.75" customHeight="1" x14ac:dyDescent="0.25">
      <c r="B99" s="448" t="s">
        <v>50</v>
      </c>
      <c r="C99" s="449"/>
      <c r="D99" s="450"/>
      <c r="E99" s="451">
        <v>154</v>
      </c>
      <c r="F99" s="452"/>
      <c r="G99" s="452"/>
      <c r="H99" s="452"/>
      <c r="I99" s="452"/>
      <c r="J99" s="452"/>
      <c r="K99" s="452"/>
      <c r="L99" s="452"/>
      <c r="M99" s="452"/>
      <c r="N99" s="452"/>
      <c r="O99" s="453"/>
    </row>
    <row r="100" spans="2:16" s="149" customFormat="1" ht="20.25" customHeight="1" x14ac:dyDescent="0.25">
      <c r="B100" s="457" t="s">
        <v>51</v>
      </c>
      <c r="C100" s="458"/>
      <c r="D100" s="459"/>
      <c r="E100" s="463" t="s">
        <v>52</v>
      </c>
      <c r="F100" s="464"/>
      <c r="G100" s="463" t="s">
        <v>53</v>
      </c>
      <c r="H100" s="465"/>
      <c r="I100" s="465"/>
      <c r="J100" s="465"/>
      <c r="K100" s="464"/>
      <c r="L100" s="457"/>
      <c r="M100" s="458"/>
      <c r="N100" s="458"/>
      <c r="O100" s="459"/>
    </row>
    <row r="101" spans="2:16" s="149" customFormat="1" ht="14.25" customHeight="1" x14ac:dyDescent="0.25">
      <c r="B101" s="460"/>
      <c r="C101" s="461"/>
      <c r="D101" s="462"/>
      <c r="E101" s="466" t="s">
        <v>54</v>
      </c>
      <c r="F101" s="467"/>
      <c r="G101" s="466" t="s">
        <v>55</v>
      </c>
      <c r="H101" s="468"/>
      <c r="I101" s="468"/>
      <c r="J101" s="468"/>
      <c r="K101" s="467"/>
      <c r="L101" s="460"/>
      <c r="M101" s="461"/>
      <c r="N101" s="461"/>
      <c r="O101" s="462"/>
    </row>
    <row r="102" spans="2:16" s="149" customFormat="1" ht="37.5" customHeight="1" x14ac:dyDescent="0.25">
      <c r="B102" s="446" t="s">
        <v>56</v>
      </c>
      <c r="C102" s="446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</row>
    <row r="103" spans="2:16" s="149" customFormat="1" ht="276.2" customHeight="1" x14ac:dyDescent="0.25">
      <c r="B103" s="447" t="s">
        <v>57</v>
      </c>
      <c r="C103" s="447"/>
      <c r="D103" s="447"/>
      <c r="E103" s="447"/>
      <c r="F103" s="447"/>
      <c r="G103" s="447"/>
      <c r="H103" s="447"/>
      <c r="I103" s="447"/>
      <c r="J103" s="447"/>
      <c r="K103" s="447"/>
      <c r="L103" s="447"/>
      <c r="M103" s="447"/>
      <c r="N103" s="447"/>
      <c r="O103" s="447"/>
      <c r="P103" s="447"/>
    </row>
    <row r="104" spans="2:16" s="149" customFormat="1" ht="261.75" customHeight="1" x14ac:dyDescent="0.25">
      <c r="B104" s="447" t="s">
        <v>58</v>
      </c>
      <c r="C104" s="447"/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N104" s="447"/>
      <c r="O104" s="447"/>
      <c r="P104" s="447"/>
    </row>
    <row r="105" spans="2:16" s="149" customFormat="1" ht="84.2" customHeight="1" x14ac:dyDescent="0.25">
      <c r="B105" s="447" t="s">
        <v>59</v>
      </c>
      <c r="C105" s="447"/>
      <c r="D105" s="447"/>
      <c r="E105" s="447"/>
      <c r="F105" s="447"/>
      <c r="G105" s="447"/>
      <c r="H105" s="447"/>
      <c r="I105" s="447"/>
      <c r="J105" s="447"/>
      <c r="K105" s="447"/>
      <c r="L105" s="447"/>
      <c r="M105" s="447"/>
      <c r="N105" s="447"/>
      <c r="O105" s="447"/>
      <c r="P105" s="447"/>
    </row>
    <row r="106" spans="2:16" s="149" customFormat="1" ht="49.35" customHeight="1" x14ac:dyDescent="0.25">
      <c r="B106" s="447" t="s">
        <v>60</v>
      </c>
      <c r="C106" s="447"/>
      <c r="D106" s="447"/>
      <c r="E106" s="447"/>
      <c r="F106" s="447"/>
      <c r="G106" s="447"/>
      <c r="H106" s="447"/>
      <c r="I106" s="447"/>
      <c r="J106" s="447"/>
      <c r="K106" s="447"/>
      <c r="L106" s="447"/>
      <c r="M106" s="447"/>
      <c r="N106" s="447"/>
      <c r="O106" s="447"/>
      <c r="P106" s="447"/>
    </row>
    <row r="107" spans="2:16" s="149" customFormat="1" ht="19.7" customHeight="1" x14ac:dyDescent="0.25">
      <c r="B107" s="445" t="s">
        <v>61</v>
      </c>
      <c r="C107" s="445"/>
      <c r="D107" s="445"/>
      <c r="E107" s="445"/>
      <c r="F107" s="445"/>
      <c r="G107" s="445"/>
      <c r="H107" s="445"/>
      <c r="I107" s="445" t="s">
        <v>62</v>
      </c>
      <c r="J107" s="445"/>
      <c r="K107" s="445"/>
      <c r="L107" s="445"/>
      <c r="M107" s="445"/>
    </row>
    <row r="108" spans="2:16" s="149" customFormat="1" ht="19.7" customHeight="1" x14ac:dyDescent="0.25">
      <c r="B108" s="445" t="s">
        <v>63</v>
      </c>
      <c r="C108" s="445"/>
      <c r="D108" s="445"/>
      <c r="E108" s="445"/>
      <c r="F108" s="445"/>
      <c r="G108" s="445"/>
      <c r="H108" s="445"/>
      <c r="I108" s="445" t="s">
        <v>64</v>
      </c>
      <c r="J108" s="445"/>
      <c r="K108" s="445"/>
      <c r="L108" s="445"/>
      <c r="M108" s="445"/>
    </row>
  </sheetData>
  <mergeCells count="236">
    <mergeCell ref="M12:N12"/>
    <mergeCell ref="B5:P5"/>
    <mergeCell ref="B6:P6"/>
    <mergeCell ref="B1:P1"/>
    <mergeCell ref="B2:P2"/>
    <mergeCell ref="B3:P3"/>
    <mergeCell ref="B4:P4"/>
    <mergeCell ref="B15:G15"/>
    <mergeCell ref="H15:L15"/>
    <mergeCell ref="M15:N15"/>
    <mergeCell ref="B7:P7"/>
    <mergeCell ref="B8:P8"/>
    <mergeCell ref="B9:P9"/>
    <mergeCell ref="B10:P10"/>
    <mergeCell ref="B11:P11"/>
    <mergeCell ref="B12:G12"/>
    <mergeCell ref="H12:L12"/>
    <mergeCell ref="B13:G13"/>
    <mergeCell ref="H13:L13"/>
    <mergeCell ref="M13:N13"/>
    <mergeCell ref="B14:G14"/>
    <mergeCell ref="H14:L14"/>
    <mergeCell ref="M14:N14"/>
    <mergeCell ref="H19:L19"/>
    <mergeCell ref="M19:N19"/>
    <mergeCell ref="B20:G20"/>
    <mergeCell ref="H20:L20"/>
    <mergeCell ref="M20:N20"/>
    <mergeCell ref="B16:G16"/>
    <mergeCell ref="H16:L16"/>
    <mergeCell ref="M16:N16"/>
    <mergeCell ref="B23:G23"/>
    <mergeCell ref="H23:L25"/>
    <mergeCell ref="M23:N23"/>
    <mergeCell ref="B17:G17"/>
    <mergeCell ref="H17:L17"/>
    <mergeCell ref="M17:N17"/>
    <mergeCell ref="B18:G18"/>
    <mergeCell ref="H18:L18"/>
    <mergeCell ref="M18:N18"/>
    <mergeCell ref="B19:G19"/>
    <mergeCell ref="B21:G21"/>
    <mergeCell ref="H21:L21"/>
    <mergeCell ref="M21:N21"/>
    <mergeCell ref="B22:G22"/>
    <mergeCell ref="H22:L22"/>
    <mergeCell ref="M22:N22"/>
    <mergeCell ref="B27:P27"/>
    <mergeCell ref="B28:P28"/>
    <mergeCell ref="B24:G24"/>
    <mergeCell ref="M24:N24"/>
    <mergeCell ref="B25:G25"/>
    <mergeCell ref="M25:N25"/>
    <mergeCell ref="B26:P26"/>
    <mergeCell ref="B29:P29"/>
    <mergeCell ref="D38:J38"/>
    <mergeCell ref="K38:N38"/>
    <mergeCell ref="C31:N31"/>
    <mergeCell ref="D32:J32"/>
    <mergeCell ref="K32:N32"/>
    <mergeCell ref="D33:J33"/>
    <mergeCell ref="K33:N33"/>
    <mergeCell ref="D30:J30"/>
    <mergeCell ref="K30:N30"/>
    <mergeCell ref="D39:J39"/>
    <mergeCell ref="K39:N39"/>
    <mergeCell ref="D41:J41"/>
    <mergeCell ref="K41:N41"/>
    <mergeCell ref="D42:J42"/>
    <mergeCell ref="K42:N42"/>
    <mergeCell ref="D43:J43"/>
    <mergeCell ref="D34:J34"/>
    <mergeCell ref="K34:N34"/>
    <mergeCell ref="C35:N35"/>
    <mergeCell ref="D36:J36"/>
    <mergeCell ref="K36:N36"/>
    <mergeCell ref="D37:J37"/>
    <mergeCell ref="K37:N37"/>
    <mergeCell ref="K43:N43"/>
    <mergeCell ref="C40:N40"/>
    <mergeCell ref="D57:J57"/>
    <mergeCell ref="K57:N57"/>
    <mergeCell ref="D52:J52"/>
    <mergeCell ref="K52:N52"/>
    <mergeCell ref="D53:J53"/>
    <mergeCell ref="D55:J55"/>
    <mergeCell ref="K55:N55"/>
    <mergeCell ref="D56:J56"/>
    <mergeCell ref="K56:N56"/>
    <mergeCell ref="K53:N53"/>
    <mergeCell ref="D54:J54"/>
    <mergeCell ref="K54:N54"/>
    <mergeCell ref="D44:J44"/>
    <mergeCell ref="K44:N44"/>
    <mergeCell ref="D51:J51"/>
    <mergeCell ref="K51:N51"/>
    <mergeCell ref="D46:J46"/>
    <mergeCell ref="K46:N46"/>
    <mergeCell ref="D47:J47"/>
    <mergeCell ref="K47:N47"/>
    <mergeCell ref="D48:J48"/>
    <mergeCell ref="D45:J45"/>
    <mergeCell ref="K45:N45"/>
    <mergeCell ref="K48:N48"/>
    <mergeCell ref="D49:J49"/>
    <mergeCell ref="K49:N49"/>
    <mergeCell ref="D50:J50"/>
    <mergeCell ref="K50:N50"/>
    <mergeCell ref="B62:E62"/>
    <mergeCell ref="F62:I62"/>
    <mergeCell ref="J62:N62"/>
    <mergeCell ref="B63:E63"/>
    <mergeCell ref="F63:I63"/>
    <mergeCell ref="J63:N63"/>
    <mergeCell ref="B58:P58"/>
    <mergeCell ref="B59:P59"/>
    <mergeCell ref="B60:P60"/>
    <mergeCell ref="B61:E61"/>
    <mergeCell ref="F61:I61"/>
    <mergeCell ref="J61:N61"/>
    <mergeCell ref="B66:E66"/>
    <mergeCell ref="F66:I66"/>
    <mergeCell ref="J66:N66"/>
    <mergeCell ref="B67:E67"/>
    <mergeCell ref="F67:I67"/>
    <mergeCell ref="J67:N67"/>
    <mergeCell ref="J64:N64"/>
    <mergeCell ref="B65:E65"/>
    <mergeCell ref="F65:I65"/>
    <mergeCell ref="J65:N65"/>
    <mergeCell ref="B64:E64"/>
    <mergeCell ref="F64:I64"/>
    <mergeCell ref="B78:D78"/>
    <mergeCell ref="E78:F78"/>
    <mergeCell ref="G78:K78"/>
    <mergeCell ref="L78:O78"/>
    <mergeCell ref="B79:D80"/>
    <mergeCell ref="E79:F79"/>
    <mergeCell ref="J68:N68"/>
    <mergeCell ref="B69:P69"/>
    <mergeCell ref="B72:P72"/>
    <mergeCell ref="B73:P74"/>
    <mergeCell ref="B70:P70"/>
    <mergeCell ref="B71:P71"/>
    <mergeCell ref="B68:E68"/>
    <mergeCell ref="F68:I68"/>
    <mergeCell ref="B75:D77"/>
    <mergeCell ref="E75:O75"/>
    <mergeCell ref="E76:F77"/>
    <mergeCell ref="G76:K76"/>
    <mergeCell ref="L76:O76"/>
    <mergeCell ref="G77:K77"/>
    <mergeCell ref="L77:O77"/>
    <mergeCell ref="B85:D86"/>
    <mergeCell ref="E85:F85"/>
    <mergeCell ref="G85:K85"/>
    <mergeCell ref="L85:O85"/>
    <mergeCell ref="E86:F86"/>
    <mergeCell ref="G86:K86"/>
    <mergeCell ref="L86:O86"/>
    <mergeCell ref="B83:D84"/>
    <mergeCell ref="E83:F83"/>
    <mergeCell ref="B81:D82"/>
    <mergeCell ref="E81:F81"/>
    <mergeCell ref="G83:K83"/>
    <mergeCell ref="G79:K79"/>
    <mergeCell ref="L83:O83"/>
    <mergeCell ref="E84:F84"/>
    <mergeCell ref="G84:K84"/>
    <mergeCell ref="L84:O84"/>
    <mergeCell ref="G81:K81"/>
    <mergeCell ref="L81:O81"/>
    <mergeCell ref="E82:F82"/>
    <mergeCell ref="G82:K82"/>
    <mergeCell ref="L82:O82"/>
    <mergeCell ref="L79:O79"/>
    <mergeCell ref="E80:F80"/>
    <mergeCell ref="G80:K80"/>
    <mergeCell ref="L80:O80"/>
    <mergeCell ref="E89:F89"/>
    <mergeCell ref="G89:K89"/>
    <mergeCell ref="L89:O89"/>
    <mergeCell ref="E90:F90"/>
    <mergeCell ref="G90:K90"/>
    <mergeCell ref="L90:O90"/>
    <mergeCell ref="G93:K93"/>
    <mergeCell ref="L93:O93"/>
    <mergeCell ref="B87:D88"/>
    <mergeCell ref="E87:F87"/>
    <mergeCell ref="G87:K87"/>
    <mergeCell ref="L87:O87"/>
    <mergeCell ref="E88:F88"/>
    <mergeCell ref="G88:K88"/>
    <mergeCell ref="L88:O88"/>
    <mergeCell ref="B89:D90"/>
    <mergeCell ref="B94:D95"/>
    <mergeCell ref="E94:F94"/>
    <mergeCell ref="B93:D93"/>
    <mergeCell ref="E93:F93"/>
    <mergeCell ref="B91:D92"/>
    <mergeCell ref="E91:F91"/>
    <mergeCell ref="G91:K91"/>
    <mergeCell ref="L91:O91"/>
    <mergeCell ref="E92:F92"/>
    <mergeCell ref="G92:K92"/>
    <mergeCell ref="L92:O92"/>
    <mergeCell ref="G94:K94"/>
    <mergeCell ref="L94:O94"/>
    <mergeCell ref="E95:F95"/>
    <mergeCell ref="G95:K95"/>
    <mergeCell ref="L95:O95"/>
    <mergeCell ref="B99:D99"/>
    <mergeCell ref="E99:O99"/>
    <mergeCell ref="B96:D96"/>
    <mergeCell ref="E96:O96"/>
    <mergeCell ref="B97:D98"/>
    <mergeCell ref="B100:D101"/>
    <mergeCell ref="E100:F100"/>
    <mergeCell ref="G100:K100"/>
    <mergeCell ref="L100:O101"/>
    <mergeCell ref="E101:F101"/>
    <mergeCell ref="G101:K101"/>
    <mergeCell ref="E97:F97"/>
    <mergeCell ref="G97:K97"/>
    <mergeCell ref="L97:O98"/>
    <mergeCell ref="E98:F98"/>
    <mergeCell ref="G98:K98"/>
    <mergeCell ref="B108:H108"/>
    <mergeCell ref="I108:M108"/>
    <mergeCell ref="B102:P102"/>
    <mergeCell ref="B103:P103"/>
    <mergeCell ref="B104:P104"/>
    <mergeCell ref="B105:P105"/>
    <mergeCell ref="B106:P106"/>
    <mergeCell ref="B107:H107"/>
    <mergeCell ref="I107:M107"/>
  </mergeCells>
  <phoneticPr fontId="0" type="noConversion"/>
  <pageMargins left="0.7" right="0.7" top="0.75" bottom="0.75" header="0.3" footer="0.3"/>
  <pageSetup paperSize="9" scale="8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07"/>
  <sheetViews>
    <sheetView topLeftCell="A229" workbookViewId="0">
      <selection activeCell="B257" sqref="B257"/>
    </sheetView>
  </sheetViews>
  <sheetFormatPr defaultRowHeight="15" x14ac:dyDescent="0.25"/>
  <cols>
    <col min="1" max="1" width="9.140625" style="132" customWidth="1"/>
    <col min="2" max="2" width="57.140625" style="132" customWidth="1"/>
    <col min="3" max="3" width="28.85546875" style="132" customWidth="1"/>
    <col min="4" max="4" width="13.85546875" style="132" customWidth="1"/>
    <col min="5" max="5" width="15.5703125" style="132" customWidth="1"/>
    <col min="6" max="6" width="14.7109375" style="132" customWidth="1"/>
    <col min="7" max="7" width="21.7109375" style="132" customWidth="1"/>
  </cols>
  <sheetData>
    <row r="1" spans="1:7" ht="20.25" thickTop="1" thickBot="1" x14ac:dyDescent="0.3">
      <c r="A1" s="402" t="s">
        <v>449</v>
      </c>
      <c r="B1" s="403"/>
      <c r="C1" s="403"/>
      <c r="D1" s="403"/>
      <c r="E1" s="403"/>
      <c r="F1" s="403"/>
      <c r="G1" s="404"/>
    </row>
    <row r="2" spans="1:7" ht="34.5" customHeight="1" thickTop="1" x14ac:dyDescent="0.25">
      <c r="A2" s="405" t="s">
        <v>393</v>
      </c>
      <c r="B2" s="406"/>
      <c r="C2" s="406"/>
      <c r="D2" s="406"/>
      <c r="E2" s="406"/>
      <c r="F2" s="406"/>
      <c r="G2" s="406"/>
    </row>
    <row r="3" spans="1:7" ht="15.75" thickBot="1" x14ac:dyDescent="0.3">
      <c r="A3" s="407"/>
      <c r="B3" s="407"/>
      <c r="C3" s="407"/>
      <c r="D3" s="407"/>
      <c r="E3" s="407"/>
      <c r="F3" s="407"/>
      <c r="G3" s="407"/>
    </row>
    <row r="4" spans="1:7" ht="29.25" customHeight="1" thickTop="1" thickBot="1" x14ac:dyDescent="0.3">
      <c r="A4" s="408" t="s">
        <v>450</v>
      </c>
      <c r="B4" s="408" t="s">
        <v>451</v>
      </c>
      <c r="C4" s="408" t="s">
        <v>452</v>
      </c>
      <c r="D4" s="408" t="s">
        <v>453</v>
      </c>
      <c r="E4" s="412" t="s">
        <v>454</v>
      </c>
      <c r="F4" s="412" t="s">
        <v>455</v>
      </c>
      <c r="G4" s="414"/>
    </row>
    <row r="5" spans="1:7" ht="44.25" thickTop="1" thickBot="1" x14ac:dyDescent="0.3">
      <c r="A5" s="409"/>
      <c r="B5" s="410"/>
      <c r="C5" s="411"/>
      <c r="D5" s="409"/>
      <c r="E5" s="413"/>
      <c r="F5" s="7" t="s">
        <v>456</v>
      </c>
      <c r="G5" s="7" t="s">
        <v>457</v>
      </c>
    </row>
    <row r="6" spans="1:7" ht="16.5" thickTop="1" thickBot="1" x14ac:dyDescent="0.3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</row>
    <row r="7" spans="1:7" ht="16.5" thickTop="1" thickBot="1" x14ac:dyDescent="0.3">
      <c r="A7" s="551" t="s">
        <v>394</v>
      </c>
      <c r="B7" s="552"/>
      <c r="C7" s="552"/>
      <c r="D7" s="552"/>
      <c r="E7" s="552"/>
      <c r="F7" s="552"/>
      <c r="G7" s="553"/>
    </row>
    <row r="8" spans="1:7" ht="16.5" thickTop="1" thickBot="1" x14ac:dyDescent="0.3">
      <c r="A8" s="396" t="s">
        <v>458</v>
      </c>
      <c r="B8" s="397"/>
      <c r="C8" s="397"/>
      <c r="D8" s="397"/>
      <c r="E8" s="397"/>
      <c r="F8" s="397"/>
      <c r="G8" s="398"/>
    </row>
    <row r="9" spans="1:7" ht="15.75" thickTop="1" x14ac:dyDescent="0.25">
      <c r="A9" s="217" t="s">
        <v>459</v>
      </c>
      <c r="B9" s="554" t="s">
        <v>460</v>
      </c>
      <c r="C9" s="554"/>
      <c r="D9" s="554"/>
      <c r="E9" s="554"/>
      <c r="F9" s="32"/>
      <c r="G9" s="33"/>
    </row>
    <row r="10" spans="1:7" s="1" customFormat="1" x14ac:dyDescent="0.25">
      <c r="A10" s="13" t="s">
        <v>461</v>
      </c>
      <c r="B10" s="14" t="s">
        <v>349</v>
      </c>
      <c r="C10" s="270"/>
      <c r="D10" s="271"/>
      <c r="E10" s="271"/>
      <c r="F10" s="18"/>
      <c r="G10" s="19"/>
    </row>
    <row r="11" spans="1:7" s="1" customFormat="1" ht="30" x14ac:dyDescent="0.25">
      <c r="A11" s="20"/>
      <c r="B11" s="34" t="s">
        <v>395</v>
      </c>
      <c r="C11" s="15" t="s">
        <v>396</v>
      </c>
      <c r="D11" s="16" t="s">
        <v>462</v>
      </c>
      <c r="E11" s="17">
        <v>200</v>
      </c>
      <c r="F11" s="18">
        <v>986.12</v>
      </c>
      <c r="G11" s="19">
        <f>E11*F11</f>
        <v>197224</v>
      </c>
    </row>
    <row r="12" spans="1:7" s="1" customFormat="1" x14ac:dyDescent="0.25">
      <c r="A12" s="20"/>
      <c r="B12" s="21" t="s">
        <v>463</v>
      </c>
      <c r="C12" s="22"/>
      <c r="D12" s="23"/>
      <c r="E12" s="24"/>
      <c r="F12" s="25"/>
      <c r="G12" s="26">
        <v>8431.51</v>
      </c>
    </row>
    <row r="13" spans="1:7" s="1" customFormat="1" ht="30" x14ac:dyDescent="0.25">
      <c r="A13" s="20"/>
      <c r="B13" s="21" t="s">
        <v>464</v>
      </c>
      <c r="C13" s="22"/>
      <c r="D13" s="23"/>
      <c r="E13" s="24"/>
      <c r="F13" s="25"/>
      <c r="G13" s="26">
        <v>12003.18</v>
      </c>
    </row>
    <row r="14" spans="1:7" s="1" customFormat="1" ht="30" x14ac:dyDescent="0.25">
      <c r="A14" s="20"/>
      <c r="B14" s="34" t="s">
        <v>467</v>
      </c>
      <c r="C14" s="15" t="s">
        <v>468</v>
      </c>
      <c r="D14" s="16"/>
      <c r="E14" s="35">
        <v>1.1200000000000001</v>
      </c>
      <c r="F14" s="18"/>
      <c r="G14" s="19"/>
    </row>
    <row r="15" spans="1:7" s="1" customFormat="1" ht="45" x14ac:dyDescent="0.25">
      <c r="A15" s="20"/>
      <c r="B15" s="34" t="s">
        <v>469</v>
      </c>
      <c r="C15" s="15" t="s">
        <v>470</v>
      </c>
      <c r="D15" s="16"/>
      <c r="E15" s="35">
        <v>1.02</v>
      </c>
      <c r="F15" s="18"/>
      <c r="G15" s="19"/>
    </row>
    <row r="16" spans="1:7" s="1" customFormat="1" x14ac:dyDescent="0.25">
      <c r="A16" s="282" t="s">
        <v>397</v>
      </c>
      <c r="B16" s="283" t="s">
        <v>398</v>
      </c>
      <c r="C16" s="284"/>
      <c r="D16" s="285"/>
      <c r="E16" s="286"/>
      <c r="F16" s="287"/>
      <c r="G16" s="288">
        <f>G11*E14*E15</f>
        <v>225308.7</v>
      </c>
    </row>
    <row r="17" spans="1:7" s="1" customFormat="1" x14ac:dyDescent="0.25">
      <c r="A17" s="310"/>
      <c r="B17" s="311" t="s">
        <v>463</v>
      </c>
      <c r="C17" s="312"/>
      <c r="D17" s="313"/>
      <c r="E17" s="314"/>
      <c r="F17" s="315"/>
      <c r="G17" s="316">
        <f>G12*E14*E15</f>
        <v>9632.16</v>
      </c>
    </row>
    <row r="18" spans="1:7" s="1" customFormat="1" ht="30.75" thickBot="1" x14ac:dyDescent="0.3">
      <c r="A18" s="289"/>
      <c r="B18" s="290" t="s">
        <v>464</v>
      </c>
      <c r="C18" s="296"/>
      <c r="D18" s="297"/>
      <c r="E18" s="317"/>
      <c r="F18" s="299"/>
      <c r="G18" s="295">
        <f>G13*E14*E15</f>
        <v>13712.43</v>
      </c>
    </row>
    <row r="19" spans="1:7" ht="15.75" thickTop="1" x14ac:dyDescent="0.25">
      <c r="A19" s="51" t="s">
        <v>472</v>
      </c>
      <c r="B19" s="52" t="s">
        <v>473</v>
      </c>
      <c r="C19" s="53"/>
      <c r="D19" s="54"/>
      <c r="E19" s="55"/>
      <c r="F19" s="56"/>
      <c r="G19" s="57"/>
    </row>
    <row r="20" spans="1:7" x14ac:dyDescent="0.25">
      <c r="A20" s="227"/>
      <c r="B20" s="218" t="s">
        <v>149</v>
      </c>
      <c r="C20" s="29"/>
      <c r="D20" s="197"/>
      <c r="E20" s="198"/>
      <c r="F20" s="199"/>
      <c r="G20" s="200"/>
    </row>
    <row r="21" spans="1:7" ht="28.5" x14ac:dyDescent="0.25">
      <c r="A21" s="58" t="s">
        <v>474</v>
      </c>
      <c r="B21" s="59" t="s">
        <v>475</v>
      </c>
      <c r="C21" s="15"/>
      <c r="D21" s="60"/>
      <c r="E21" s="61"/>
      <c r="F21" s="62"/>
      <c r="G21" s="63"/>
    </row>
    <row r="22" spans="1:7" ht="45" x14ac:dyDescent="0.25">
      <c r="A22" s="64"/>
      <c r="B22" s="65" t="s">
        <v>476</v>
      </c>
      <c r="C22" s="15" t="s">
        <v>477</v>
      </c>
      <c r="D22" s="60" t="s">
        <v>478</v>
      </c>
      <c r="E22" s="61">
        <v>0.5</v>
      </c>
      <c r="F22" s="62">
        <v>1723.03</v>
      </c>
      <c r="G22" s="63">
        <f>E22*F22</f>
        <v>861.52</v>
      </c>
    </row>
    <row r="23" spans="1:7" x14ac:dyDescent="0.25">
      <c r="A23" s="64"/>
      <c r="B23" s="21" t="s">
        <v>463</v>
      </c>
      <c r="C23" s="22"/>
      <c r="D23" s="66" t="s">
        <v>478</v>
      </c>
      <c r="E23" s="67">
        <v>0.5</v>
      </c>
      <c r="F23" s="25">
        <v>90.09</v>
      </c>
      <c r="G23" s="26">
        <f>E23*F23</f>
        <v>45.05</v>
      </c>
    </row>
    <row r="24" spans="1:7" ht="42.75" x14ac:dyDescent="0.25">
      <c r="A24" s="58" t="s">
        <v>479</v>
      </c>
      <c r="B24" s="59" t="s">
        <v>480</v>
      </c>
      <c r="C24" s="15"/>
      <c r="D24" s="60"/>
      <c r="E24" s="61"/>
      <c r="F24" s="62"/>
      <c r="G24" s="63"/>
    </row>
    <row r="25" spans="1:7" ht="75" x14ac:dyDescent="0.25">
      <c r="A25" s="64"/>
      <c r="B25" s="65" t="s">
        <v>481</v>
      </c>
      <c r="C25" s="15" t="s">
        <v>482</v>
      </c>
      <c r="D25" s="60" t="s">
        <v>478</v>
      </c>
      <c r="E25" s="61">
        <v>0.5</v>
      </c>
      <c r="F25" s="62">
        <v>331.98</v>
      </c>
      <c r="G25" s="63">
        <f>E25*F25</f>
        <v>165.99</v>
      </c>
    </row>
    <row r="26" spans="1:7" x14ac:dyDescent="0.25">
      <c r="A26" s="64"/>
      <c r="B26" s="21" t="s">
        <v>463</v>
      </c>
      <c r="C26" s="22"/>
      <c r="D26" s="66" t="s">
        <v>478</v>
      </c>
      <c r="E26" s="67">
        <v>0.5</v>
      </c>
      <c r="F26" s="25">
        <v>17.36</v>
      </c>
      <c r="G26" s="26">
        <f>E26*F26</f>
        <v>8.68</v>
      </c>
    </row>
    <row r="27" spans="1:7" x14ac:dyDescent="0.25">
      <c r="A27" s="58" t="s">
        <v>352</v>
      </c>
      <c r="B27" s="59" t="s">
        <v>355</v>
      </c>
      <c r="C27" s="100"/>
      <c r="D27" s="279"/>
      <c r="E27" s="280"/>
      <c r="F27" s="281"/>
      <c r="G27" s="233">
        <f>G22+G25</f>
        <v>1027.51</v>
      </c>
    </row>
    <row r="28" spans="1:7" x14ac:dyDescent="0.25">
      <c r="A28" s="64"/>
      <c r="B28" s="21" t="s">
        <v>463</v>
      </c>
      <c r="C28" s="69"/>
      <c r="D28" s="66"/>
      <c r="E28" s="70"/>
      <c r="F28" s="25"/>
      <c r="G28" s="26">
        <f>G23+G26</f>
        <v>53.73</v>
      </c>
    </row>
    <row r="29" spans="1:7" ht="30" x14ac:dyDescent="0.25">
      <c r="A29" s="20"/>
      <c r="B29" s="34" t="s">
        <v>467</v>
      </c>
      <c r="C29" s="15" t="s">
        <v>485</v>
      </c>
      <c r="D29" s="16"/>
      <c r="E29" s="35">
        <v>0.96</v>
      </c>
      <c r="F29" s="18"/>
      <c r="G29" s="19"/>
    </row>
    <row r="30" spans="1:7" ht="45" x14ac:dyDescent="0.25">
      <c r="A30" s="20"/>
      <c r="B30" s="34" t="s">
        <v>469</v>
      </c>
      <c r="C30" s="15" t="s">
        <v>486</v>
      </c>
      <c r="D30" s="16"/>
      <c r="E30" s="35">
        <v>1.01</v>
      </c>
      <c r="F30" s="18"/>
      <c r="G30" s="19"/>
    </row>
    <row r="31" spans="1:7" x14ac:dyDescent="0.25">
      <c r="A31" s="282" t="s">
        <v>399</v>
      </c>
      <c r="B31" s="283" t="s">
        <v>483</v>
      </c>
      <c r="C31" s="284"/>
      <c r="D31" s="285"/>
      <c r="E31" s="286"/>
      <c r="F31" s="287"/>
      <c r="G31" s="288">
        <f>G27*E29*E30</f>
        <v>996.27</v>
      </c>
    </row>
    <row r="32" spans="1:7" ht="15.75" thickBot="1" x14ac:dyDescent="0.3">
      <c r="A32" s="289"/>
      <c r="B32" s="290" t="s">
        <v>463</v>
      </c>
      <c r="C32" s="291"/>
      <c r="D32" s="292"/>
      <c r="E32" s="293"/>
      <c r="F32" s="294"/>
      <c r="G32" s="295">
        <f>G28*E29*E30</f>
        <v>52.1</v>
      </c>
    </row>
    <row r="33" spans="1:7" ht="15.75" thickTop="1" x14ac:dyDescent="0.25">
      <c r="A33" s="51" t="s">
        <v>487</v>
      </c>
      <c r="B33" s="52" t="s">
        <v>488</v>
      </c>
      <c r="C33" s="53"/>
      <c r="D33" s="54"/>
      <c r="E33" s="55"/>
      <c r="F33" s="56"/>
      <c r="G33" s="57"/>
    </row>
    <row r="34" spans="1:7" ht="28.5" x14ac:dyDescent="0.25">
      <c r="A34" s="58" t="s">
        <v>489</v>
      </c>
      <c r="B34" s="59" t="s">
        <v>490</v>
      </c>
      <c r="C34" s="72"/>
      <c r="D34" s="60"/>
      <c r="E34" s="61"/>
      <c r="F34" s="62"/>
      <c r="G34" s="63"/>
    </row>
    <row r="35" spans="1:7" ht="60" x14ac:dyDescent="0.25">
      <c r="A35" s="64"/>
      <c r="B35" s="65" t="s">
        <v>491</v>
      </c>
      <c r="C35" s="72" t="s">
        <v>492</v>
      </c>
      <c r="D35" s="60" t="s">
        <v>478</v>
      </c>
      <c r="E35" s="61">
        <v>0.5</v>
      </c>
      <c r="F35" s="62">
        <v>1307.8399999999999</v>
      </c>
      <c r="G35" s="63">
        <f>E35*F35</f>
        <v>653.91999999999996</v>
      </c>
    </row>
    <row r="36" spans="1:7" x14ac:dyDescent="0.25">
      <c r="A36" s="64"/>
      <c r="B36" s="21" t="s">
        <v>463</v>
      </c>
      <c r="C36" s="69"/>
      <c r="D36" s="66" t="s">
        <v>478</v>
      </c>
      <c r="E36" s="67">
        <v>0.5</v>
      </c>
      <c r="F36" s="25">
        <v>68.75</v>
      </c>
      <c r="G36" s="26">
        <f>E36*F36</f>
        <v>34.380000000000003</v>
      </c>
    </row>
    <row r="37" spans="1:7" x14ac:dyDescent="0.25">
      <c r="A37" s="64"/>
      <c r="B37" s="65" t="s">
        <v>493</v>
      </c>
      <c r="C37" s="15" t="s">
        <v>494</v>
      </c>
      <c r="D37" s="60"/>
      <c r="E37" s="61">
        <v>1.03</v>
      </c>
      <c r="F37" s="25"/>
      <c r="G37" s="26"/>
    </row>
    <row r="38" spans="1:7" x14ac:dyDescent="0.25">
      <c r="A38" s="20"/>
      <c r="B38" s="34" t="s">
        <v>495</v>
      </c>
      <c r="C38" s="15" t="s">
        <v>496</v>
      </c>
      <c r="D38" s="16"/>
      <c r="E38" s="35">
        <v>1.02</v>
      </c>
      <c r="F38" s="18"/>
      <c r="G38" s="19"/>
    </row>
    <row r="39" spans="1:7" ht="30" x14ac:dyDescent="0.25">
      <c r="A39" s="20"/>
      <c r="B39" s="34" t="s">
        <v>467</v>
      </c>
      <c r="C39" s="15" t="s">
        <v>497</v>
      </c>
      <c r="D39" s="16"/>
      <c r="E39" s="35">
        <v>0.96</v>
      </c>
      <c r="F39" s="18"/>
      <c r="G39" s="19"/>
    </row>
    <row r="40" spans="1:7" ht="45" x14ac:dyDescent="0.25">
      <c r="A40" s="20"/>
      <c r="B40" s="34" t="s">
        <v>469</v>
      </c>
      <c r="C40" s="15" t="s">
        <v>498</v>
      </c>
      <c r="D40" s="16"/>
      <c r="E40" s="35">
        <v>1.01</v>
      </c>
      <c r="F40" s="18"/>
      <c r="G40" s="19"/>
    </row>
    <row r="41" spans="1:7" x14ac:dyDescent="0.25">
      <c r="A41" s="282" t="s">
        <v>354</v>
      </c>
      <c r="B41" s="283" t="s">
        <v>499</v>
      </c>
      <c r="C41" s="284"/>
      <c r="D41" s="285"/>
      <c r="E41" s="286"/>
      <c r="F41" s="287"/>
      <c r="G41" s="288">
        <f>G35*E37*E38*E39*E40</f>
        <v>666.12</v>
      </c>
    </row>
    <row r="42" spans="1:7" ht="15.75" thickBot="1" x14ac:dyDescent="0.3">
      <c r="A42" s="289"/>
      <c r="B42" s="290" t="s">
        <v>463</v>
      </c>
      <c r="C42" s="296"/>
      <c r="D42" s="297"/>
      <c r="E42" s="298"/>
      <c r="F42" s="299"/>
      <c r="G42" s="295">
        <f>G36*E37*E38*E39*E40</f>
        <v>35.020000000000003</v>
      </c>
    </row>
    <row r="43" spans="1:7" ht="15.75" thickTop="1" x14ac:dyDescent="0.25">
      <c r="A43" s="51" t="s">
        <v>500</v>
      </c>
      <c r="B43" s="52" t="s">
        <v>501</v>
      </c>
      <c r="C43" s="53"/>
      <c r="D43" s="54"/>
      <c r="E43" s="55"/>
      <c r="F43" s="56"/>
      <c r="G43" s="57"/>
    </row>
    <row r="44" spans="1:7" x14ac:dyDescent="0.25">
      <c r="A44" s="227"/>
      <c r="B44" s="218" t="s">
        <v>149</v>
      </c>
      <c r="C44" s="29"/>
      <c r="D44" s="197"/>
      <c r="E44" s="198"/>
      <c r="F44" s="199"/>
      <c r="G44" s="200"/>
    </row>
    <row r="45" spans="1:7" ht="85.5" x14ac:dyDescent="0.25">
      <c r="A45" s="58" t="s">
        <v>502</v>
      </c>
      <c r="B45" s="59" t="s">
        <v>503</v>
      </c>
      <c r="C45" s="72"/>
      <c r="D45" s="60"/>
      <c r="E45" s="61"/>
      <c r="F45" s="62"/>
      <c r="G45" s="63"/>
    </row>
    <row r="46" spans="1:7" x14ac:dyDescent="0.25">
      <c r="A46" s="64"/>
      <c r="B46" s="65" t="s">
        <v>504</v>
      </c>
      <c r="C46" s="72" t="s">
        <v>505</v>
      </c>
      <c r="D46" s="60" t="s">
        <v>478</v>
      </c>
      <c r="E46" s="61">
        <v>0.1</v>
      </c>
      <c r="F46" s="62">
        <v>40023.85</v>
      </c>
      <c r="G46" s="63">
        <f>E46*F46</f>
        <v>4002.39</v>
      </c>
    </row>
    <row r="47" spans="1:7" x14ac:dyDescent="0.25">
      <c r="A47" s="64"/>
      <c r="B47" s="21" t="s">
        <v>463</v>
      </c>
      <c r="C47" s="22"/>
      <c r="D47" s="66" t="s">
        <v>478</v>
      </c>
      <c r="E47" s="67">
        <f>E46</f>
        <v>0.1</v>
      </c>
      <c r="F47" s="25">
        <v>2137.12</v>
      </c>
      <c r="G47" s="26">
        <f>E47*F47</f>
        <v>213.71</v>
      </c>
    </row>
    <row r="48" spans="1:7" ht="30" x14ac:dyDescent="0.25">
      <c r="A48" s="20"/>
      <c r="B48" s="34" t="s">
        <v>467</v>
      </c>
      <c r="C48" s="15" t="s">
        <v>485</v>
      </c>
      <c r="D48" s="16"/>
      <c r="E48" s="35">
        <v>1.06</v>
      </c>
      <c r="F48" s="18"/>
      <c r="G48" s="19"/>
    </row>
    <row r="49" spans="1:7" ht="45" x14ac:dyDescent="0.25">
      <c r="A49" s="20"/>
      <c r="B49" s="34" t="s">
        <v>469</v>
      </c>
      <c r="C49" s="15" t="s">
        <v>507</v>
      </c>
      <c r="D49" s="16"/>
      <c r="E49" s="35">
        <v>1.01</v>
      </c>
      <c r="F49" s="18"/>
      <c r="G49" s="19"/>
    </row>
    <row r="50" spans="1:7" x14ac:dyDescent="0.25">
      <c r="A50" s="282" t="s">
        <v>356</v>
      </c>
      <c r="B50" s="283" t="s">
        <v>508</v>
      </c>
      <c r="C50" s="284"/>
      <c r="D50" s="285"/>
      <c r="E50" s="286"/>
      <c r="F50" s="287"/>
      <c r="G50" s="288">
        <f>G46*E48*E49</f>
        <v>4284.96</v>
      </c>
    </row>
    <row r="51" spans="1:7" ht="15.75" thickBot="1" x14ac:dyDescent="0.3">
      <c r="A51" s="300"/>
      <c r="B51" s="290" t="s">
        <v>463</v>
      </c>
      <c r="C51" s="301"/>
      <c r="D51" s="302"/>
      <c r="E51" s="303"/>
      <c r="F51" s="304"/>
      <c r="G51" s="295">
        <f>G47*E48*E49</f>
        <v>228.8</v>
      </c>
    </row>
    <row r="52" spans="1:7" ht="29.25" thickTop="1" x14ac:dyDescent="0.25">
      <c r="A52" s="51" t="s">
        <v>509</v>
      </c>
      <c r="B52" s="52" t="s">
        <v>510</v>
      </c>
      <c r="C52" s="53"/>
      <c r="D52" s="54"/>
      <c r="E52" s="55"/>
      <c r="F52" s="56"/>
      <c r="G52" s="57"/>
    </row>
    <row r="53" spans="1:7" x14ac:dyDescent="0.25">
      <c r="A53" s="58"/>
      <c r="B53" s="59" t="s">
        <v>511</v>
      </c>
      <c r="C53" s="15"/>
      <c r="D53" s="60"/>
      <c r="E53" s="68"/>
      <c r="F53" s="62"/>
      <c r="G53" s="63"/>
    </row>
    <row r="54" spans="1:7" ht="57" x14ac:dyDescent="0.25">
      <c r="A54" s="58" t="s">
        <v>512</v>
      </c>
      <c r="B54" s="59" t="s">
        <v>513</v>
      </c>
      <c r="C54" s="72"/>
      <c r="D54" s="60"/>
      <c r="E54" s="61"/>
      <c r="F54" s="62"/>
      <c r="G54" s="63"/>
    </row>
    <row r="55" spans="1:7" x14ac:dyDescent="0.25">
      <c r="A55" s="64"/>
      <c r="B55" s="65" t="s">
        <v>514</v>
      </c>
      <c r="C55" s="72" t="s">
        <v>515</v>
      </c>
      <c r="D55" s="60" t="s">
        <v>478</v>
      </c>
      <c r="E55" s="61">
        <v>0.1</v>
      </c>
      <c r="F55" s="62">
        <v>6084.77</v>
      </c>
      <c r="G55" s="63">
        <f>E55*F55</f>
        <v>608.48</v>
      </c>
    </row>
    <row r="56" spans="1:7" x14ac:dyDescent="0.25">
      <c r="A56" s="64"/>
      <c r="B56" s="21" t="s">
        <v>463</v>
      </c>
      <c r="C56" s="22"/>
      <c r="D56" s="66" t="s">
        <v>478</v>
      </c>
      <c r="E56" s="67">
        <f>E55</f>
        <v>0.1</v>
      </c>
      <c r="F56" s="25">
        <v>319.17</v>
      </c>
      <c r="G56" s="26">
        <f>E56*F56</f>
        <v>31.92</v>
      </c>
    </row>
    <row r="57" spans="1:7" ht="60" x14ac:dyDescent="0.25">
      <c r="A57" s="64"/>
      <c r="B57" s="65" t="s">
        <v>516</v>
      </c>
      <c r="C57" s="15" t="s">
        <v>517</v>
      </c>
      <c r="D57" s="66"/>
      <c r="E57" s="67">
        <v>1.1499999999999999</v>
      </c>
      <c r="F57" s="25"/>
      <c r="G57" s="26"/>
    </row>
    <row r="58" spans="1:7" ht="30" x14ac:dyDescent="0.25">
      <c r="A58" s="20"/>
      <c r="B58" s="34" t="s">
        <v>467</v>
      </c>
      <c r="C58" s="15" t="s">
        <v>519</v>
      </c>
      <c r="D58" s="16"/>
      <c r="E58" s="35">
        <v>1.06</v>
      </c>
      <c r="F58" s="18"/>
      <c r="G58" s="19"/>
    </row>
    <row r="59" spans="1:7" ht="45" x14ac:dyDescent="0.25">
      <c r="A59" s="20"/>
      <c r="B59" s="34" t="s">
        <v>469</v>
      </c>
      <c r="C59" s="15" t="s">
        <v>625</v>
      </c>
      <c r="D59" s="16"/>
      <c r="E59" s="35">
        <v>1.01</v>
      </c>
      <c r="F59" s="18"/>
      <c r="G59" s="19"/>
    </row>
    <row r="60" spans="1:7" x14ac:dyDescent="0.25">
      <c r="A60" s="282" t="s">
        <v>357</v>
      </c>
      <c r="B60" s="283" t="s">
        <v>520</v>
      </c>
      <c r="C60" s="284"/>
      <c r="D60" s="285"/>
      <c r="E60" s="286"/>
      <c r="F60" s="287"/>
      <c r="G60" s="288">
        <f>G55*E57*E58*E59</f>
        <v>749.15</v>
      </c>
    </row>
    <row r="61" spans="1:7" ht="15.75" thickBot="1" x14ac:dyDescent="0.3">
      <c r="A61" s="300"/>
      <c r="B61" s="290" t="s">
        <v>463</v>
      </c>
      <c r="C61" s="301"/>
      <c r="D61" s="302"/>
      <c r="E61" s="303"/>
      <c r="F61" s="304"/>
      <c r="G61" s="295">
        <f>G56*E57*E58*E59</f>
        <v>39.299999999999997</v>
      </c>
    </row>
    <row r="62" spans="1:7" ht="29.25" thickTop="1" x14ac:dyDescent="0.25">
      <c r="A62" s="51" t="s">
        <v>521</v>
      </c>
      <c r="B62" s="52" t="s">
        <v>510</v>
      </c>
      <c r="C62" s="53"/>
      <c r="D62" s="54"/>
      <c r="E62" s="55"/>
      <c r="F62" s="56"/>
      <c r="G62" s="57"/>
    </row>
    <row r="63" spans="1:7" s="232" customFormat="1" x14ac:dyDescent="0.25">
      <c r="A63" s="228"/>
      <c r="B63" s="218" t="s">
        <v>149</v>
      </c>
      <c r="C63" s="229"/>
      <c r="D63" s="230"/>
      <c r="E63" s="231"/>
      <c r="F63" s="215"/>
      <c r="G63" s="216"/>
    </row>
    <row r="64" spans="1:7" x14ac:dyDescent="0.25">
      <c r="A64" s="58" t="s">
        <v>522</v>
      </c>
      <c r="B64" s="59" t="s">
        <v>523</v>
      </c>
      <c r="C64" s="15"/>
      <c r="D64" s="60"/>
      <c r="E64" s="68"/>
      <c r="F64" s="62"/>
      <c r="G64" s="63"/>
    </row>
    <row r="65" spans="1:7" ht="42.75" x14ac:dyDescent="0.25">
      <c r="A65" s="58"/>
      <c r="B65" s="59" t="s">
        <v>524</v>
      </c>
      <c r="C65" s="72"/>
      <c r="D65" s="60"/>
      <c r="E65" s="61"/>
      <c r="F65" s="62"/>
      <c r="G65" s="63"/>
    </row>
    <row r="66" spans="1:7" x14ac:dyDescent="0.25">
      <c r="A66" s="58"/>
      <c r="B66" s="65" t="s">
        <v>525</v>
      </c>
      <c r="C66" s="72" t="s">
        <v>526</v>
      </c>
      <c r="D66" s="60" t="s">
        <v>478</v>
      </c>
      <c r="E66" s="61">
        <v>0.1</v>
      </c>
      <c r="F66" s="62">
        <v>5679.33</v>
      </c>
      <c r="G66" s="63">
        <f>E66*F66</f>
        <v>567.92999999999995</v>
      </c>
    </row>
    <row r="67" spans="1:7" x14ac:dyDescent="0.25">
      <c r="A67" s="58"/>
      <c r="B67" s="21" t="s">
        <v>463</v>
      </c>
      <c r="C67" s="22"/>
      <c r="D67" s="66" t="s">
        <v>478</v>
      </c>
      <c r="E67" s="67">
        <f>E66</f>
        <v>0.1</v>
      </c>
      <c r="F67" s="25">
        <v>297.63</v>
      </c>
      <c r="G67" s="26">
        <f>E67*F67</f>
        <v>29.76</v>
      </c>
    </row>
    <row r="68" spans="1:7" x14ac:dyDescent="0.25">
      <c r="A68" s="58" t="s">
        <v>527</v>
      </c>
      <c r="B68" s="59" t="s">
        <v>528</v>
      </c>
      <c r="C68" s="22"/>
      <c r="D68" s="66"/>
      <c r="E68" s="67"/>
      <c r="F68" s="25"/>
      <c r="G68" s="26"/>
    </row>
    <row r="69" spans="1:7" ht="42.75" x14ac:dyDescent="0.25">
      <c r="A69" s="58"/>
      <c r="B69" s="59" t="s">
        <v>524</v>
      </c>
      <c r="C69" s="72"/>
      <c r="D69" s="60"/>
      <c r="E69" s="61"/>
      <c r="F69" s="62"/>
      <c r="G69" s="63"/>
    </row>
    <row r="70" spans="1:7" x14ac:dyDescent="0.25">
      <c r="A70" s="58"/>
      <c r="B70" s="65" t="s">
        <v>529</v>
      </c>
      <c r="C70" s="72" t="s">
        <v>530</v>
      </c>
      <c r="D70" s="60" t="s">
        <v>478</v>
      </c>
      <c r="E70" s="61">
        <v>0.1</v>
      </c>
      <c r="F70" s="62">
        <v>5222.3900000000003</v>
      </c>
      <c r="G70" s="63">
        <f>E70*F70</f>
        <v>522.24</v>
      </c>
    </row>
    <row r="71" spans="1:7" x14ac:dyDescent="0.25">
      <c r="A71" s="58"/>
      <c r="B71" s="21" t="s">
        <v>463</v>
      </c>
      <c r="C71" s="22"/>
      <c r="D71" s="66" t="s">
        <v>478</v>
      </c>
      <c r="E71" s="67">
        <f>E70</f>
        <v>0.1</v>
      </c>
      <c r="F71" s="25">
        <v>273.14999999999998</v>
      </c>
      <c r="G71" s="26">
        <f>E71*F71</f>
        <v>27.32</v>
      </c>
    </row>
    <row r="72" spans="1:7" x14ac:dyDescent="0.25">
      <c r="A72" s="58" t="s">
        <v>531</v>
      </c>
      <c r="B72" s="59" t="s">
        <v>532</v>
      </c>
      <c r="C72" s="22"/>
      <c r="D72" s="66"/>
      <c r="E72" s="67"/>
      <c r="F72" s="25"/>
      <c r="G72" s="26"/>
    </row>
    <row r="73" spans="1:7" ht="42.75" x14ac:dyDescent="0.25">
      <c r="A73" s="58"/>
      <c r="B73" s="59" t="s">
        <v>524</v>
      </c>
      <c r="C73" s="72"/>
      <c r="D73" s="60"/>
      <c r="E73" s="61"/>
      <c r="F73" s="62"/>
      <c r="G73" s="63"/>
    </row>
    <row r="74" spans="1:7" x14ac:dyDescent="0.25">
      <c r="A74" s="58"/>
      <c r="B74" s="65" t="s">
        <v>529</v>
      </c>
      <c r="C74" s="72" t="s">
        <v>530</v>
      </c>
      <c r="D74" s="60" t="s">
        <v>478</v>
      </c>
      <c r="E74" s="61">
        <v>0.4</v>
      </c>
      <c r="F74" s="62">
        <v>5222.3900000000003</v>
      </c>
      <c r="G74" s="63">
        <f>E74*F74</f>
        <v>2088.96</v>
      </c>
    </row>
    <row r="75" spans="1:7" x14ac:dyDescent="0.25">
      <c r="A75" s="58"/>
      <c r="B75" s="21" t="s">
        <v>463</v>
      </c>
      <c r="C75" s="22"/>
      <c r="D75" s="66" t="s">
        <v>478</v>
      </c>
      <c r="E75" s="67">
        <f>E74</f>
        <v>0.4</v>
      </c>
      <c r="F75" s="25">
        <v>273.14999999999998</v>
      </c>
      <c r="G75" s="26">
        <f>E75*F75</f>
        <v>109.26</v>
      </c>
    </row>
    <row r="76" spans="1:7" x14ac:dyDescent="0.25">
      <c r="A76" s="58" t="s">
        <v>358</v>
      </c>
      <c r="B76" s="59" t="s">
        <v>370</v>
      </c>
      <c r="C76" s="100"/>
      <c r="D76" s="279"/>
      <c r="E76" s="280"/>
      <c r="F76" s="281"/>
      <c r="G76" s="233">
        <f>G66+G70+G74</f>
        <v>3179.13</v>
      </c>
    </row>
    <row r="77" spans="1:7" x14ac:dyDescent="0.25">
      <c r="A77" s="58"/>
      <c r="B77" s="21" t="s">
        <v>463</v>
      </c>
      <c r="C77" s="69"/>
      <c r="D77" s="66"/>
      <c r="E77" s="70"/>
      <c r="F77" s="25"/>
      <c r="G77" s="26">
        <f>G67+G71+G75</f>
        <v>166.34</v>
      </c>
    </row>
    <row r="78" spans="1:7" ht="60" x14ac:dyDescent="0.25">
      <c r="A78" s="58"/>
      <c r="B78" s="65" t="s">
        <v>516</v>
      </c>
      <c r="C78" s="15" t="s">
        <v>517</v>
      </c>
      <c r="D78" s="66"/>
      <c r="E78" s="67">
        <v>1.1499999999999999</v>
      </c>
      <c r="F78" s="62"/>
      <c r="G78" s="63"/>
    </row>
    <row r="79" spans="1:7" ht="30" x14ac:dyDescent="0.25">
      <c r="A79" s="64"/>
      <c r="B79" s="34" t="s">
        <v>467</v>
      </c>
      <c r="C79" s="15" t="s">
        <v>519</v>
      </c>
      <c r="D79" s="16"/>
      <c r="E79" s="35">
        <v>1.08</v>
      </c>
      <c r="F79" s="62"/>
      <c r="G79" s="63"/>
    </row>
    <row r="80" spans="1:7" ht="45" x14ac:dyDescent="0.25">
      <c r="A80" s="20"/>
      <c r="B80" s="34" t="s">
        <v>469</v>
      </c>
      <c r="C80" s="15" t="s">
        <v>625</v>
      </c>
      <c r="D80" s="16"/>
      <c r="E80" s="35">
        <v>1.01</v>
      </c>
      <c r="F80" s="18"/>
      <c r="G80" s="19"/>
    </row>
    <row r="81" spans="1:7" x14ac:dyDescent="0.25">
      <c r="A81" s="282" t="s">
        <v>359</v>
      </c>
      <c r="B81" s="283" t="s">
        <v>533</v>
      </c>
      <c r="C81" s="284"/>
      <c r="D81" s="285"/>
      <c r="E81" s="286"/>
      <c r="F81" s="287"/>
      <c r="G81" s="288">
        <f>G76*E78*E79*E80</f>
        <v>3987.96</v>
      </c>
    </row>
    <row r="82" spans="1:7" ht="15.75" thickBot="1" x14ac:dyDescent="0.3">
      <c r="A82" s="305"/>
      <c r="B82" s="290" t="s">
        <v>463</v>
      </c>
      <c r="C82" s="301"/>
      <c r="D82" s="302"/>
      <c r="E82" s="303"/>
      <c r="F82" s="304"/>
      <c r="G82" s="295">
        <f>G77*E78*E79*E80</f>
        <v>208.66</v>
      </c>
    </row>
    <row r="83" spans="1:7" ht="15.75" thickTop="1" x14ac:dyDescent="0.25">
      <c r="A83" s="51" t="s">
        <v>534</v>
      </c>
      <c r="B83" s="52" t="s">
        <v>535</v>
      </c>
      <c r="C83" s="53"/>
      <c r="D83" s="54"/>
      <c r="E83" s="55"/>
      <c r="F83" s="56"/>
      <c r="G83" s="57"/>
    </row>
    <row r="84" spans="1:7" s="1" customFormat="1" ht="28.5" x14ac:dyDescent="0.25">
      <c r="A84" s="58" t="s">
        <v>536</v>
      </c>
      <c r="B84" s="59" t="s">
        <v>400</v>
      </c>
      <c r="C84" s="72"/>
      <c r="D84" s="60"/>
      <c r="E84" s="61"/>
      <c r="F84" s="62"/>
      <c r="G84" s="63"/>
    </row>
    <row r="85" spans="1:7" s="1" customFormat="1" ht="30" x14ac:dyDescent="0.25">
      <c r="A85" s="58"/>
      <c r="B85" s="65" t="s">
        <v>401</v>
      </c>
      <c r="C85" s="15" t="s">
        <v>402</v>
      </c>
      <c r="D85" s="16" t="s">
        <v>462</v>
      </c>
      <c r="E85" s="35">
        <v>200</v>
      </c>
      <c r="F85" s="18">
        <v>68.64</v>
      </c>
      <c r="G85" s="19">
        <f>E85*F85</f>
        <v>13728</v>
      </c>
    </row>
    <row r="86" spans="1:7" x14ac:dyDescent="0.25">
      <c r="A86" s="58"/>
      <c r="B86" s="21" t="s">
        <v>463</v>
      </c>
      <c r="C86" s="22"/>
      <c r="D86" s="23" t="s">
        <v>462</v>
      </c>
      <c r="E86" s="73">
        <f>E85</f>
        <v>200</v>
      </c>
      <c r="F86" s="25">
        <v>0.08</v>
      </c>
      <c r="G86" s="74">
        <f>E86*F86</f>
        <v>16</v>
      </c>
    </row>
    <row r="87" spans="1:7" x14ac:dyDescent="0.25">
      <c r="A87" s="58"/>
      <c r="B87" s="36" t="s">
        <v>539</v>
      </c>
      <c r="C87" s="100"/>
      <c r="D87" s="220"/>
      <c r="E87" s="102"/>
      <c r="F87" s="222"/>
      <c r="G87" s="37">
        <f>G85</f>
        <v>13728</v>
      </c>
    </row>
    <row r="88" spans="1:7" x14ac:dyDescent="0.25">
      <c r="A88" s="58"/>
      <c r="B88" s="21" t="s">
        <v>463</v>
      </c>
      <c r="C88" s="15"/>
      <c r="D88" s="60"/>
      <c r="E88" s="68"/>
      <c r="F88" s="62"/>
      <c r="G88" s="26">
        <f>G86</f>
        <v>16</v>
      </c>
    </row>
    <row r="89" spans="1:7" ht="42.75" x14ac:dyDescent="0.25">
      <c r="A89" s="58" t="s">
        <v>540</v>
      </c>
      <c r="B89" s="59" t="s">
        <v>541</v>
      </c>
      <c r="C89" s="72"/>
      <c r="D89" s="60"/>
      <c r="E89" s="61"/>
      <c r="F89" s="62"/>
      <c r="G89" s="63"/>
    </row>
    <row r="90" spans="1:7" x14ac:dyDescent="0.25">
      <c r="A90" s="58"/>
      <c r="B90" s="65" t="s">
        <v>542</v>
      </c>
      <c r="C90" s="72" t="s">
        <v>543</v>
      </c>
      <c r="D90" s="72" t="s">
        <v>544</v>
      </c>
      <c r="E90" s="61">
        <v>3.94</v>
      </c>
      <c r="F90" s="62">
        <v>811.38</v>
      </c>
      <c r="G90" s="63">
        <f>E90*F90</f>
        <v>3196.84</v>
      </c>
    </row>
    <row r="91" spans="1:7" x14ac:dyDescent="0.25">
      <c r="A91" s="58"/>
      <c r="B91" s="21" t="s">
        <v>463</v>
      </c>
      <c r="C91" s="22"/>
      <c r="D91" s="22" t="s">
        <v>544</v>
      </c>
      <c r="E91" s="67">
        <f>E90</f>
        <v>3.94</v>
      </c>
      <c r="F91" s="25">
        <v>1.46</v>
      </c>
      <c r="G91" s="26">
        <f>E91*F91</f>
        <v>5.75</v>
      </c>
    </row>
    <row r="92" spans="1:7" x14ac:dyDescent="0.25">
      <c r="A92" s="58"/>
      <c r="B92" s="65" t="s">
        <v>545</v>
      </c>
      <c r="C92" s="72" t="s">
        <v>546</v>
      </c>
      <c r="D92" s="60"/>
      <c r="E92" s="61">
        <v>1.01</v>
      </c>
      <c r="F92" s="62"/>
      <c r="G92" s="63"/>
    </row>
    <row r="93" spans="1:7" x14ac:dyDescent="0.25">
      <c r="A93" s="58"/>
      <c r="B93" s="65" t="s">
        <v>547</v>
      </c>
      <c r="C93" s="72" t="s">
        <v>485</v>
      </c>
      <c r="D93" s="60"/>
      <c r="E93" s="61">
        <v>1.01</v>
      </c>
      <c r="F93" s="62"/>
      <c r="G93" s="63"/>
    </row>
    <row r="94" spans="1:7" x14ac:dyDescent="0.25">
      <c r="A94" s="58"/>
      <c r="B94" s="65" t="s">
        <v>548</v>
      </c>
      <c r="C94" s="72" t="s">
        <v>518</v>
      </c>
      <c r="D94" s="60"/>
      <c r="E94" s="61">
        <v>1</v>
      </c>
      <c r="F94" s="62"/>
      <c r="G94" s="63"/>
    </row>
    <row r="95" spans="1:7" x14ac:dyDescent="0.25">
      <c r="A95" s="58"/>
      <c r="B95" s="65" t="s">
        <v>549</v>
      </c>
      <c r="C95" s="72"/>
      <c r="D95" s="60"/>
      <c r="E95" s="61">
        <f>1+(1.01-1)*2</f>
        <v>1.02</v>
      </c>
      <c r="F95" s="62"/>
      <c r="G95" s="63"/>
    </row>
    <row r="96" spans="1:7" x14ac:dyDescent="0.25">
      <c r="A96" s="58"/>
      <c r="B96" s="59" t="s">
        <v>539</v>
      </c>
      <c r="C96" s="306"/>
      <c r="D96" s="279"/>
      <c r="E96" s="307"/>
      <c r="F96" s="281"/>
      <c r="G96" s="233">
        <f>G90*E95</f>
        <v>3260.78</v>
      </c>
    </row>
    <row r="97" spans="1:7" x14ac:dyDescent="0.25">
      <c r="A97" s="58"/>
      <c r="B97" s="21" t="s">
        <v>463</v>
      </c>
      <c r="C97" s="72"/>
      <c r="D97" s="60"/>
      <c r="E97" s="68"/>
      <c r="F97" s="62"/>
      <c r="G97" s="26">
        <f>G91*E95</f>
        <v>5.87</v>
      </c>
    </row>
    <row r="98" spans="1:7" x14ac:dyDescent="0.25">
      <c r="A98" s="58" t="s">
        <v>551</v>
      </c>
      <c r="B98" s="59" t="s">
        <v>552</v>
      </c>
      <c r="C98" s="72"/>
      <c r="D98" s="60"/>
      <c r="E98" s="61"/>
      <c r="F98" s="62"/>
      <c r="G98" s="63"/>
    </row>
    <row r="99" spans="1:7" ht="30" x14ac:dyDescent="0.25">
      <c r="A99" s="58"/>
      <c r="B99" s="65" t="s">
        <v>553</v>
      </c>
      <c r="C99" s="15" t="s">
        <v>554</v>
      </c>
      <c r="D99" s="15" t="s">
        <v>555</v>
      </c>
      <c r="E99" s="35">
        <f>(1800+198+162)/100</f>
        <v>21.6</v>
      </c>
      <c r="F99" s="18">
        <v>405.53</v>
      </c>
      <c r="G99" s="19">
        <f>E99*F99</f>
        <v>8759.4500000000007</v>
      </c>
    </row>
    <row r="100" spans="1:7" ht="30" x14ac:dyDescent="0.25">
      <c r="A100" s="58"/>
      <c r="B100" s="21" t="s">
        <v>463</v>
      </c>
      <c r="C100" s="22"/>
      <c r="D100" s="69" t="s">
        <v>555</v>
      </c>
      <c r="E100" s="24">
        <f>E99</f>
        <v>21.6</v>
      </c>
      <c r="F100" s="25">
        <v>0.61</v>
      </c>
      <c r="G100" s="74">
        <f>E100*F100</f>
        <v>13.18</v>
      </c>
    </row>
    <row r="101" spans="1:7" x14ac:dyDescent="0.25">
      <c r="A101" s="58"/>
      <c r="B101" s="36" t="s">
        <v>539</v>
      </c>
      <c r="C101" s="100"/>
      <c r="D101" s="220"/>
      <c r="E101" s="102"/>
      <c r="F101" s="222"/>
      <c r="G101" s="37">
        <f>G99</f>
        <v>8759.4500000000007</v>
      </c>
    </row>
    <row r="102" spans="1:7" x14ac:dyDescent="0.25">
      <c r="A102" s="58"/>
      <c r="B102" s="21" t="s">
        <v>463</v>
      </c>
      <c r="C102" s="15"/>
      <c r="D102" s="60"/>
      <c r="E102" s="68"/>
      <c r="F102" s="62"/>
      <c r="G102" s="26">
        <f>G100</f>
        <v>13.18</v>
      </c>
    </row>
    <row r="103" spans="1:7" ht="28.5" x14ac:dyDescent="0.25">
      <c r="A103" s="58" t="s">
        <v>556</v>
      </c>
      <c r="B103" s="59" t="s">
        <v>557</v>
      </c>
      <c r="C103" s="72"/>
      <c r="D103" s="60"/>
      <c r="E103" s="61"/>
      <c r="F103" s="62"/>
      <c r="G103" s="63"/>
    </row>
    <row r="104" spans="1:7" ht="30" x14ac:dyDescent="0.25">
      <c r="A104" s="58"/>
      <c r="B104" s="65" t="s">
        <v>558</v>
      </c>
      <c r="C104" s="72" t="s">
        <v>559</v>
      </c>
      <c r="D104" s="15" t="s">
        <v>555</v>
      </c>
      <c r="E104" s="61">
        <f>567/100</f>
        <v>5.67</v>
      </c>
      <c r="F104" s="62">
        <v>669.62</v>
      </c>
      <c r="G104" s="63">
        <f>E104*F104</f>
        <v>3796.75</v>
      </c>
    </row>
    <row r="105" spans="1:7" ht="30" x14ac:dyDescent="0.25">
      <c r="A105" s="58"/>
      <c r="B105" s="21" t="s">
        <v>463</v>
      </c>
      <c r="C105" s="306"/>
      <c r="D105" s="15" t="s">
        <v>555</v>
      </c>
      <c r="E105" s="61">
        <f>E104</f>
        <v>5.67</v>
      </c>
      <c r="F105" s="25">
        <v>1.1200000000000001</v>
      </c>
      <c r="G105" s="26">
        <f>E105*F105</f>
        <v>6.35</v>
      </c>
    </row>
    <row r="106" spans="1:7" x14ac:dyDescent="0.25">
      <c r="A106" s="58"/>
      <c r="B106" s="65" t="s">
        <v>560</v>
      </c>
      <c r="C106" s="72" t="s">
        <v>561</v>
      </c>
      <c r="D106" s="60"/>
      <c r="E106" s="61"/>
      <c r="F106" s="62">
        <v>1.47</v>
      </c>
      <c r="G106" s="63"/>
    </row>
    <row r="107" spans="1:7" ht="30" x14ac:dyDescent="0.25">
      <c r="A107" s="58"/>
      <c r="B107" s="65" t="s">
        <v>562</v>
      </c>
      <c r="C107" s="72" t="s">
        <v>494</v>
      </c>
      <c r="D107" s="60"/>
      <c r="E107" s="61"/>
      <c r="F107" s="62">
        <v>1.04</v>
      </c>
      <c r="G107" s="63"/>
    </row>
    <row r="108" spans="1:7" x14ac:dyDescent="0.25">
      <c r="A108" s="58"/>
      <c r="B108" s="65" t="s">
        <v>549</v>
      </c>
      <c r="C108" s="72"/>
      <c r="D108" s="60"/>
      <c r="E108" s="61"/>
      <c r="F108" s="62">
        <f>1+(F106-1)+(F107-1)</f>
        <v>1.51</v>
      </c>
      <c r="G108" s="63"/>
    </row>
    <row r="109" spans="1:7" x14ac:dyDescent="0.25">
      <c r="A109" s="58"/>
      <c r="B109" s="59" t="s">
        <v>539</v>
      </c>
      <c r="C109" s="306"/>
      <c r="D109" s="279"/>
      <c r="E109" s="307"/>
      <c r="F109" s="281"/>
      <c r="G109" s="233">
        <f>G104*F108</f>
        <v>5733.09</v>
      </c>
    </row>
    <row r="110" spans="1:7" x14ac:dyDescent="0.25">
      <c r="A110" s="58"/>
      <c r="B110" s="21" t="s">
        <v>463</v>
      </c>
      <c r="C110" s="306"/>
      <c r="D110" s="15"/>
      <c r="E110" s="61"/>
      <c r="F110" s="25"/>
      <c r="G110" s="26">
        <f>G105*F108</f>
        <v>9.59</v>
      </c>
    </row>
    <row r="111" spans="1:7" ht="28.5" x14ac:dyDescent="0.25">
      <c r="A111" s="58" t="s">
        <v>563</v>
      </c>
      <c r="B111" s="59" t="s">
        <v>564</v>
      </c>
      <c r="C111" s="72"/>
      <c r="D111" s="60"/>
      <c r="E111" s="61"/>
      <c r="F111" s="62"/>
      <c r="G111" s="63"/>
    </row>
    <row r="112" spans="1:7" ht="30" x14ac:dyDescent="0.25">
      <c r="A112" s="58"/>
      <c r="B112" s="65" t="s">
        <v>565</v>
      </c>
      <c r="C112" s="72" t="s">
        <v>566</v>
      </c>
      <c r="D112" s="15" t="s">
        <v>555</v>
      </c>
      <c r="E112" s="61">
        <f>(376+90)/100</f>
        <v>4.66</v>
      </c>
      <c r="F112" s="62">
        <v>295.25</v>
      </c>
      <c r="G112" s="63">
        <f>E112*F112</f>
        <v>1375.87</v>
      </c>
    </row>
    <row r="113" spans="1:7" ht="30" x14ac:dyDescent="0.25">
      <c r="A113" s="58"/>
      <c r="B113" s="21" t="s">
        <v>463</v>
      </c>
      <c r="C113" s="306"/>
      <c r="D113" s="15" t="s">
        <v>555</v>
      </c>
      <c r="E113" s="61">
        <f>E112</f>
        <v>4.66</v>
      </c>
      <c r="F113" s="25">
        <v>0.22</v>
      </c>
      <c r="G113" s="63">
        <f>E113*F113</f>
        <v>1.03</v>
      </c>
    </row>
    <row r="114" spans="1:7" x14ac:dyDescent="0.25">
      <c r="A114" s="58"/>
      <c r="B114" s="65" t="s">
        <v>560</v>
      </c>
      <c r="C114" s="72" t="s">
        <v>561</v>
      </c>
      <c r="D114" s="60"/>
      <c r="E114" s="61"/>
      <c r="F114" s="62">
        <v>1.44</v>
      </c>
      <c r="G114" s="63"/>
    </row>
    <row r="115" spans="1:7" ht="30" x14ac:dyDescent="0.25">
      <c r="A115" s="58"/>
      <c r="B115" s="65" t="s">
        <v>562</v>
      </c>
      <c r="C115" s="72" t="s">
        <v>494</v>
      </c>
      <c r="D115" s="60"/>
      <c r="E115" s="61"/>
      <c r="F115" s="62">
        <v>1.07</v>
      </c>
      <c r="G115" s="63"/>
    </row>
    <row r="116" spans="1:7" x14ac:dyDescent="0.25">
      <c r="A116" s="58"/>
      <c r="B116" s="65" t="s">
        <v>549</v>
      </c>
      <c r="C116" s="72"/>
      <c r="D116" s="60"/>
      <c r="E116" s="61"/>
      <c r="F116" s="62">
        <f>1+(F114-1)+(F115-1)</f>
        <v>1.51</v>
      </c>
      <c r="G116" s="63"/>
    </row>
    <row r="117" spans="1:7" x14ac:dyDescent="0.25">
      <c r="A117" s="58"/>
      <c r="B117" s="59" t="s">
        <v>539</v>
      </c>
      <c r="C117" s="306"/>
      <c r="D117" s="279"/>
      <c r="E117" s="307"/>
      <c r="F117" s="281"/>
      <c r="G117" s="233">
        <f>G112*F116</f>
        <v>2077.56</v>
      </c>
    </row>
    <row r="118" spans="1:7" x14ac:dyDescent="0.25">
      <c r="A118" s="58"/>
      <c r="B118" s="21" t="s">
        <v>463</v>
      </c>
      <c r="C118" s="306"/>
      <c r="D118" s="279"/>
      <c r="E118" s="307"/>
      <c r="F118" s="281"/>
      <c r="G118" s="26">
        <f>G113*F116</f>
        <v>1.56</v>
      </c>
    </row>
    <row r="119" spans="1:7" ht="28.5" x14ac:dyDescent="0.25">
      <c r="A119" s="58" t="s">
        <v>567</v>
      </c>
      <c r="B119" s="59" t="s">
        <v>568</v>
      </c>
      <c r="C119" s="72"/>
      <c r="D119" s="60"/>
      <c r="E119" s="61"/>
      <c r="F119" s="62"/>
      <c r="G119" s="63"/>
    </row>
    <row r="120" spans="1:7" ht="30" x14ac:dyDescent="0.25">
      <c r="A120" s="58"/>
      <c r="B120" s="65" t="s">
        <v>569</v>
      </c>
      <c r="C120" s="15" t="s">
        <v>570</v>
      </c>
      <c r="D120" s="15" t="s">
        <v>571</v>
      </c>
      <c r="E120" s="35">
        <f>(10000-1542)/1000</f>
        <v>8.4600000000000009</v>
      </c>
      <c r="F120" s="18">
        <v>699.23</v>
      </c>
      <c r="G120" s="19">
        <f>E120*F120</f>
        <v>5915.49</v>
      </c>
    </row>
    <row r="121" spans="1:7" ht="30" x14ac:dyDescent="0.25">
      <c r="A121" s="58"/>
      <c r="B121" s="21" t="s">
        <v>463</v>
      </c>
      <c r="C121" s="22"/>
      <c r="D121" s="69" t="str">
        <f>D120</f>
        <v>1000 м2 территории</v>
      </c>
      <c r="E121" s="24">
        <f>E120</f>
        <v>8.4600000000000009</v>
      </c>
      <c r="F121" s="25">
        <v>1.26</v>
      </c>
      <c r="G121" s="74">
        <f>E121*F121</f>
        <v>10.66</v>
      </c>
    </row>
    <row r="122" spans="1:7" x14ac:dyDescent="0.25">
      <c r="A122" s="58"/>
      <c r="B122" s="36" t="s">
        <v>539</v>
      </c>
      <c r="C122" s="100"/>
      <c r="D122" s="220"/>
      <c r="E122" s="102"/>
      <c r="F122" s="222"/>
      <c r="G122" s="37">
        <f>G120</f>
        <v>5915.49</v>
      </c>
    </row>
    <row r="123" spans="1:7" x14ac:dyDescent="0.25">
      <c r="A123" s="58"/>
      <c r="B123" s="21" t="s">
        <v>463</v>
      </c>
      <c r="C123" s="22"/>
      <c r="D123" s="75"/>
      <c r="E123" s="78"/>
      <c r="F123" s="76"/>
      <c r="G123" s="26">
        <f>G121</f>
        <v>10.66</v>
      </c>
    </row>
    <row r="124" spans="1:7" x14ac:dyDescent="0.25">
      <c r="A124" s="58" t="s">
        <v>363</v>
      </c>
      <c r="B124" s="36" t="s">
        <v>362</v>
      </c>
      <c r="C124" s="100"/>
      <c r="D124" s="220"/>
      <c r="E124" s="102"/>
      <c r="F124" s="281"/>
      <c r="G124" s="233">
        <f>G87+G96+G101+G109+G117+G122</f>
        <v>39474.370000000003</v>
      </c>
    </row>
    <row r="125" spans="1:7" x14ac:dyDescent="0.25">
      <c r="A125" s="64"/>
      <c r="B125" s="21" t="s">
        <v>463</v>
      </c>
      <c r="C125" s="15"/>
      <c r="D125" s="16"/>
      <c r="E125" s="35"/>
      <c r="F125" s="62"/>
      <c r="G125" s="26">
        <f>G88+G97+G102+G110+G118+G123</f>
        <v>56.86</v>
      </c>
    </row>
    <row r="126" spans="1:7" ht="30" x14ac:dyDescent="0.25">
      <c r="A126" s="64"/>
      <c r="B126" s="34" t="s">
        <v>467</v>
      </c>
      <c r="C126" s="15" t="s">
        <v>576</v>
      </c>
      <c r="D126" s="16"/>
      <c r="E126" s="35">
        <v>1.17</v>
      </c>
      <c r="F126" s="62"/>
      <c r="G126" s="63"/>
    </row>
    <row r="127" spans="1:7" ht="45" x14ac:dyDescent="0.25">
      <c r="A127" s="20"/>
      <c r="B127" s="34" t="s">
        <v>469</v>
      </c>
      <c r="C127" s="15" t="s">
        <v>577</v>
      </c>
      <c r="D127" s="16"/>
      <c r="E127" s="35">
        <v>1.01</v>
      </c>
      <c r="F127" s="18"/>
      <c r="G127" s="19"/>
    </row>
    <row r="128" spans="1:7" x14ac:dyDescent="0.25">
      <c r="A128" s="282" t="s">
        <v>364</v>
      </c>
      <c r="B128" s="283" t="s">
        <v>575</v>
      </c>
      <c r="C128" s="284"/>
      <c r="D128" s="285"/>
      <c r="E128" s="286"/>
      <c r="F128" s="287"/>
      <c r="G128" s="288">
        <f>G124*E126*E127</f>
        <v>46646.86</v>
      </c>
    </row>
    <row r="129" spans="1:7" ht="15.75" thickBot="1" x14ac:dyDescent="0.3">
      <c r="A129" s="305"/>
      <c r="B129" s="290" t="s">
        <v>463</v>
      </c>
      <c r="C129" s="301"/>
      <c r="D129" s="302"/>
      <c r="E129" s="303"/>
      <c r="F129" s="304"/>
      <c r="G129" s="295">
        <f>G125*E126*E127</f>
        <v>67.19</v>
      </c>
    </row>
    <row r="130" spans="1:7" ht="15.75" thickTop="1" x14ac:dyDescent="0.25">
      <c r="A130" s="51" t="s">
        <v>578</v>
      </c>
      <c r="B130" s="52" t="s">
        <v>579</v>
      </c>
      <c r="C130" s="53"/>
      <c r="D130" s="54"/>
      <c r="E130" s="55"/>
      <c r="F130" s="56"/>
      <c r="G130" s="57"/>
    </row>
    <row r="131" spans="1:7" ht="42.75" x14ac:dyDescent="0.25">
      <c r="A131" s="58" t="s">
        <v>580</v>
      </c>
      <c r="B131" s="59" t="s">
        <v>403</v>
      </c>
      <c r="C131" s="15" t="s">
        <v>404</v>
      </c>
      <c r="D131" s="16" t="s">
        <v>462</v>
      </c>
      <c r="E131" s="35">
        <v>200</v>
      </c>
      <c r="F131" s="18">
        <v>40.61</v>
      </c>
      <c r="G131" s="19">
        <f>E131*F131</f>
        <v>8122</v>
      </c>
    </row>
    <row r="132" spans="1:7" x14ac:dyDescent="0.25">
      <c r="A132" s="58"/>
      <c r="B132" s="21" t="s">
        <v>463</v>
      </c>
      <c r="C132" s="22"/>
      <c r="D132" s="23" t="s">
        <v>462</v>
      </c>
      <c r="E132" s="24">
        <f>E131</f>
        <v>200</v>
      </c>
      <c r="F132" s="25">
        <v>0.02</v>
      </c>
      <c r="G132" s="74">
        <f>E132*F132</f>
        <v>4</v>
      </c>
    </row>
    <row r="133" spans="1:7" ht="30" x14ac:dyDescent="0.25">
      <c r="A133" s="58"/>
      <c r="B133" s="34" t="s">
        <v>465</v>
      </c>
      <c r="C133" s="15" t="s">
        <v>583</v>
      </c>
      <c r="D133" s="75"/>
      <c r="E133" s="61">
        <v>1.1100000000000001</v>
      </c>
      <c r="F133" s="76"/>
      <c r="G133" s="77"/>
    </row>
    <row r="134" spans="1:7" ht="30" x14ac:dyDescent="0.25">
      <c r="A134" s="64"/>
      <c r="B134" s="34" t="s">
        <v>467</v>
      </c>
      <c r="C134" s="15" t="s">
        <v>584</v>
      </c>
      <c r="D134" s="16"/>
      <c r="E134" s="35">
        <v>1.17</v>
      </c>
      <c r="F134" s="62"/>
      <c r="G134" s="63"/>
    </row>
    <row r="135" spans="1:7" x14ac:dyDescent="0.25">
      <c r="A135" s="282" t="s">
        <v>365</v>
      </c>
      <c r="B135" s="283" t="s">
        <v>361</v>
      </c>
      <c r="C135" s="284"/>
      <c r="D135" s="285"/>
      <c r="E135" s="286"/>
      <c r="F135" s="287"/>
      <c r="G135" s="288">
        <f>G131*E133*E134</f>
        <v>10548.04</v>
      </c>
    </row>
    <row r="136" spans="1:7" ht="15.75" thickBot="1" x14ac:dyDescent="0.3">
      <c r="A136" s="305"/>
      <c r="B136" s="290" t="s">
        <v>463</v>
      </c>
      <c r="C136" s="301"/>
      <c r="D136" s="302"/>
      <c r="E136" s="303"/>
      <c r="F136" s="304"/>
      <c r="G136" s="295">
        <f>G132*E133*E134</f>
        <v>5.19</v>
      </c>
    </row>
    <row r="137" spans="1:7" ht="15.75" thickTop="1" x14ac:dyDescent="0.25">
      <c r="A137" s="419" t="s">
        <v>405</v>
      </c>
      <c r="B137" s="420"/>
      <c r="C137" s="420"/>
      <c r="D137" s="420"/>
      <c r="E137" s="420"/>
      <c r="F137" s="421"/>
      <c r="G137" s="79">
        <f>G16+G31+G41+G50+G60+G81+G128+G135</f>
        <v>293188.06</v>
      </c>
    </row>
    <row r="138" spans="1:7" x14ac:dyDescent="0.25">
      <c r="A138" s="555" t="s">
        <v>406</v>
      </c>
      <c r="B138" s="556"/>
      <c r="C138" s="556"/>
      <c r="D138" s="556"/>
      <c r="E138" s="556"/>
      <c r="F138" s="557"/>
      <c r="G138" s="104">
        <f>G18</f>
        <v>13712.43</v>
      </c>
    </row>
    <row r="139" spans="1:7" ht="15.75" thickBot="1" x14ac:dyDescent="0.3">
      <c r="A139" s="393" t="s">
        <v>586</v>
      </c>
      <c r="B139" s="394"/>
      <c r="C139" s="394"/>
      <c r="D139" s="394"/>
      <c r="E139" s="394"/>
      <c r="F139" s="395"/>
      <c r="G139" s="71">
        <f>G17+G32+G42+G51+G61+G82+G129+G136</f>
        <v>10268.42</v>
      </c>
    </row>
    <row r="140" spans="1:7" ht="16.5" thickTop="1" thickBot="1" x14ac:dyDescent="0.3">
      <c r="A140" s="551" t="s">
        <v>407</v>
      </c>
      <c r="B140" s="552"/>
      <c r="C140" s="552"/>
      <c r="D140" s="552"/>
      <c r="E140" s="552"/>
      <c r="F140" s="552"/>
      <c r="G140" s="553"/>
    </row>
    <row r="141" spans="1:7" ht="16.5" thickTop="1" thickBot="1" x14ac:dyDescent="0.3">
      <c r="A141" s="396" t="s">
        <v>458</v>
      </c>
      <c r="B141" s="397"/>
      <c r="C141" s="397"/>
      <c r="D141" s="397"/>
      <c r="E141" s="397"/>
      <c r="F141" s="397"/>
      <c r="G141" s="398"/>
    </row>
    <row r="142" spans="1:7" ht="15.75" thickTop="1" x14ac:dyDescent="0.25">
      <c r="A142" s="217" t="s">
        <v>459</v>
      </c>
      <c r="B142" s="554" t="s">
        <v>460</v>
      </c>
      <c r="C142" s="554"/>
      <c r="D142" s="554"/>
      <c r="E142" s="554"/>
      <c r="F142" s="32"/>
      <c r="G142" s="33"/>
    </row>
    <row r="143" spans="1:7" x14ac:dyDescent="0.25">
      <c r="A143" s="13" t="s">
        <v>461</v>
      </c>
      <c r="B143" s="14" t="s">
        <v>408</v>
      </c>
      <c r="C143" s="100" t="s">
        <v>348</v>
      </c>
      <c r="D143" s="220" t="s">
        <v>462</v>
      </c>
      <c r="E143" s="221">
        <v>550</v>
      </c>
      <c r="F143" s="222">
        <v>834.76</v>
      </c>
      <c r="G143" s="37">
        <f>E143*F143</f>
        <v>459118</v>
      </c>
    </row>
    <row r="144" spans="1:7" x14ac:dyDescent="0.25">
      <c r="A144" s="20"/>
      <c r="B144" s="21" t="s">
        <v>463</v>
      </c>
      <c r="C144" s="22"/>
      <c r="D144" s="23"/>
      <c r="E144" s="24"/>
      <c r="F144" s="25"/>
      <c r="G144" s="26">
        <v>11782.06</v>
      </c>
    </row>
    <row r="145" spans="1:7" ht="30" x14ac:dyDescent="0.25">
      <c r="A145" s="20"/>
      <c r="B145" s="21" t="s">
        <v>464</v>
      </c>
      <c r="C145" s="22"/>
      <c r="D145" s="23"/>
      <c r="E145" s="24"/>
      <c r="F145" s="25"/>
      <c r="G145" s="26">
        <v>31068.97</v>
      </c>
    </row>
    <row r="146" spans="1:7" x14ac:dyDescent="0.25">
      <c r="A146" s="217" t="s">
        <v>143</v>
      </c>
      <c r="B146" s="219" t="s">
        <v>144</v>
      </c>
      <c r="C146" s="212"/>
      <c r="D146" s="213"/>
      <c r="E146" s="214"/>
      <c r="F146" s="215"/>
      <c r="G146" s="216"/>
    </row>
    <row r="147" spans="1:7" ht="60" x14ac:dyDescent="0.25">
      <c r="A147" s="217"/>
      <c r="B147" s="21" t="s">
        <v>145</v>
      </c>
      <c r="C147" s="212" t="s">
        <v>147</v>
      </c>
      <c r="D147" s="213"/>
      <c r="E147" s="214"/>
      <c r="F147" s="215"/>
      <c r="G147" s="77">
        <v>-31068.97</v>
      </c>
    </row>
    <row r="148" spans="1:7" x14ac:dyDescent="0.25">
      <c r="A148" s="217" t="s">
        <v>146</v>
      </c>
      <c r="B148" s="219" t="s">
        <v>368</v>
      </c>
      <c r="C148" s="212"/>
      <c r="D148" s="213"/>
      <c r="E148" s="214"/>
      <c r="F148" s="215"/>
      <c r="G148" s="223">
        <f>G143+G147</f>
        <v>428049.03</v>
      </c>
    </row>
    <row r="149" spans="1:7" ht="30" x14ac:dyDescent="0.25">
      <c r="A149" s="20"/>
      <c r="B149" s="34" t="s">
        <v>467</v>
      </c>
      <c r="C149" s="15" t="s">
        <v>468</v>
      </c>
      <c r="D149" s="16"/>
      <c r="E149" s="35">
        <v>1.1200000000000001</v>
      </c>
      <c r="F149" s="18"/>
      <c r="G149" s="19"/>
    </row>
    <row r="150" spans="1:7" ht="45" x14ac:dyDescent="0.25">
      <c r="A150" s="20"/>
      <c r="B150" s="34" t="s">
        <v>469</v>
      </c>
      <c r="C150" s="15" t="s">
        <v>470</v>
      </c>
      <c r="D150" s="16"/>
      <c r="E150" s="35">
        <v>1.02</v>
      </c>
      <c r="F150" s="18"/>
      <c r="G150" s="19"/>
    </row>
    <row r="151" spans="1:7" x14ac:dyDescent="0.25">
      <c r="A151" s="282" t="s">
        <v>369</v>
      </c>
      <c r="B151" s="283" t="s">
        <v>471</v>
      </c>
      <c r="C151" s="284"/>
      <c r="D151" s="285"/>
      <c r="E151" s="286"/>
      <c r="F151" s="287"/>
      <c r="G151" s="288">
        <f>G148*E149*E150</f>
        <v>489003.21</v>
      </c>
    </row>
    <row r="152" spans="1:7" x14ac:dyDescent="0.25">
      <c r="A152" s="310"/>
      <c r="B152" s="311" t="s">
        <v>463</v>
      </c>
      <c r="C152" s="312"/>
      <c r="D152" s="313"/>
      <c r="E152" s="314"/>
      <c r="F152" s="315"/>
      <c r="G152" s="316">
        <f>G144*E149*E150</f>
        <v>13459.83</v>
      </c>
    </row>
    <row r="153" spans="1:7" ht="30.75" thickBot="1" x14ac:dyDescent="0.3">
      <c r="A153" s="289"/>
      <c r="B153" s="290" t="s">
        <v>464</v>
      </c>
      <c r="C153" s="296"/>
      <c r="D153" s="297"/>
      <c r="E153" s="317"/>
      <c r="F153" s="299"/>
      <c r="G153" s="295">
        <f>G145+G147</f>
        <v>0</v>
      </c>
    </row>
    <row r="154" spans="1:7" ht="15.75" thickTop="1" x14ac:dyDescent="0.25">
      <c r="A154" s="51" t="s">
        <v>472</v>
      </c>
      <c r="B154" s="52" t="s">
        <v>473</v>
      </c>
      <c r="C154" s="53"/>
      <c r="D154" s="54"/>
      <c r="E154" s="55"/>
      <c r="F154" s="56"/>
      <c r="G154" s="57"/>
    </row>
    <row r="155" spans="1:7" x14ac:dyDescent="0.25">
      <c r="A155" s="227"/>
      <c r="B155" s="218" t="s">
        <v>149</v>
      </c>
      <c r="C155" s="29"/>
      <c r="D155" s="197"/>
      <c r="E155" s="198"/>
      <c r="F155" s="199"/>
      <c r="G155" s="200"/>
    </row>
    <row r="156" spans="1:7" ht="28.5" x14ac:dyDescent="0.25">
      <c r="A156" s="58" t="s">
        <v>474</v>
      </c>
      <c r="B156" s="59" t="s">
        <v>475</v>
      </c>
      <c r="C156" s="15"/>
      <c r="D156" s="60"/>
      <c r="E156" s="61"/>
      <c r="F156" s="62"/>
      <c r="G156" s="63"/>
    </row>
    <row r="157" spans="1:7" ht="45" x14ac:dyDescent="0.25">
      <c r="A157" s="64"/>
      <c r="B157" s="65" t="s">
        <v>476</v>
      </c>
      <c r="C157" s="15" t="s">
        <v>477</v>
      </c>
      <c r="D157" s="60" t="s">
        <v>478</v>
      </c>
      <c r="E157" s="61">
        <v>0.5</v>
      </c>
      <c r="F157" s="62">
        <v>1723.03</v>
      </c>
      <c r="G157" s="63">
        <f>E157*F157</f>
        <v>861.52</v>
      </c>
    </row>
    <row r="158" spans="1:7" x14ac:dyDescent="0.25">
      <c r="A158" s="64"/>
      <c r="B158" s="21" t="s">
        <v>463</v>
      </c>
      <c r="C158" s="22"/>
      <c r="D158" s="66" t="s">
        <v>478</v>
      </c>
      <c r="E158" s="67">
        <v>0.5</v>
      </c>
      <c r="F158" s="25">
        <v>90.09</v>
      </c>
      <c r="G158" s="26">
        <f>E158*F158</f>
        <v>45.05</v>
      </c>
    </row>
    <row r="159" spans="1:7" ht="42.75" x14ac:dyDescent="0.25">
      <c r="A159" s="58" t="s">
        <v>479</v>
      </c>
      <c r="B159" s="59" t="s">
        <v>480</v>
      </c>
      <c r="C159" s="15"/>
      <c r="D159" s="60"/>
      <c r="E159" s="61"/>
      <c r="F159" s="62"/>
      <c r="G159" s="63"/>
    </row>
    <row r="160" spans="1:7" ht="75" x14ac:dyDescent="0.25">
      <c r="A160" s="64"/>
      <c r="B160" s="65" t="s">
        <v>481</v>
      </c>
      <c r="C160" s="15" t="s">
        <v>482</v>
      </c>
      <c r="D160" s="60" t="s">
        <v>478</v>
      </c>
      <c r="E160" s="61">
        <v>0.5</v>
      </c>
      <c r="F160" s="62">
        <v>331.98</v>
      </c>
      <c r="G160" s="63">
        <f>E160*F160</f>
        <v>165.99</v>
      </c>
    </row>
    <row r="161" spans="1:7" x14ac:dyDescent="0.25">
      <c r="A161" s="64"/>
      <c r="B161" s="21" t="s">
        <v>463</v>
      </c>
      <c r="C161" s="22"/>
      <c r="D161" s="66" t="s">
        <v>478</v>
      </c>
      <c r="E161" s="67">
        <v>0.5</v>
      </c>
      <c r="F161" s="25">
        <v>17.36</v>
      </c>
      <c r="G161" s="26">
        <f>E161*F161</f>
        <v>8.68</v>
      </c>
    </row>
    <row r="162" spans="1:7" x14ac:dyDescent="0.25">
      <c r="A162" s="58" t="s">
        <v>352</v>
      </c>
      <c r="B162" s="59" t="s">
        <v>483</v>
      </c>
      <c r="C162" s="100"/>
      <c r="D162" s="279"/>
      <c r="E162" s="280"/>
      <c r="F162" s="281"/>
      <c r="G162" s="233">
        <f>G157+G160</f>
        <v>1027.51</v>
      </c>
    </row>
    <row r="163" spans="1:7" x14ac:dyDescent="0.25">
      <c r="A163" s="64"/>
      <c r="B163" s="21" t="s">
        <v>463</v>
      </c>
      <c r="C163" s="69"/>
      <c r="D163" s="66"/>
      <c r="E163" s="70"/>
      <c r="F163" s="25"/>
      <c r="G163" s="26">
        <f>G158+G161</f>
        <v>53.73</v>
      </c>
    </row>
    <row r="164" spans="1:7" ht="30" x14ac:dyDescent="0.25">
      <c r="A164" s="20"/>
      <c r="B164" s="34" t="s">
        <v>467</v>
      </c>
      <c r="C164" s="15" t="s">
        <v>485</v>
      </c>
      <c r="D164" s="16"/>
      <c r="E164" s="35">
        <v>0.96</v>
      </c>
      <c r="F164" s="18"/>
      <c r="G164" s="19"/>
    </row>
    <row r="165" spans="1:7" ht="45" x14ac:dyDescent="0.25">
      <c r="A165" s="20"/>
      <c r="B165" s="34" t="s">
        <v>469</v>
      </c>
      <c r="C165" s="15" t="s">
        <v>486</v>
      </c>
      <c r="D165" s="16"/>
      <c r="E165" s="35">
        <v>1.01</v>
      </c>
      <c r="F165" s="18"/>
      <c r="G165" s="19"/>
    </row>
    <row r="166" spans="1:7" x14ac:dyDescent="0.25">
      <c r="A166" s="282" t="s">
        <v>399</v>
      </c>
      <c r="B166" s="283" t="s">
        <v>483</v>
      </c>
      <c r="C166" s="284"/>
      <c r="D166" s="285"/>
      <c r="E166" s="286"/>
      <c r="F166" s="287"/>
      <c r="G166" s="288">
        <f>G162*E164*E165</f>
        <v>996.27</v>
      </c>
    </row>
    <row r="167" spans="1:7" ht="15.75" thickBot="1" x14ac:dyDescent="0.3">
      <c r="A167" s="289"/>
      <c r="B167" s="290" t="s">
        <v>463</v>
      </c>
      <c r="C167" s="291"/>
      <c r="D167" s="292"/>
      <c r="E167" s="293"/>
      <c r="F167" s="294"/>
      <c r="G167" s="295">
        <f>G163*E164*E165</f>
        <v>52.1</v>
      </c>
    </row>
    <row r="168" spans="1:7" ht="15.75" thickTop="1" x14ac:dyDescent="0.25">
      <c r="A168" s="51" t="s">
        <v>487</v>
      </c>
      <c r="B168" s="52" t="s">
        <v>488</v>
      </c>
      <c r="C168" s="53"/>
      <c r="D168" s="54"/>
      <c r="E168" s="55"/>
      <c r="F168" s="56"/>
      <c r="G168" s="57"/>
    </row>
    <row r="169" spans="1:7" ht="28.5" x14ac:dyDescent="0.25">
      <c r="A169" s="58" t="s">
        <v>489</v>
      </c>
      <c r="B169" s="59" t="s">
        <v>490</v>
      </c>
      <c r="C169" s="72"/>
      <c r="D169" s="60"/>
      <c r="E169" s="61"/>
      <c r="F169" s="62"/>
      <c r="G169" s="63"/>
    </row>
    <row r="170" spans="1:7" ht="60" x14ac:dyDescent="0.25">
      <c r="A170" s="64"/>
      <c r="B170" s="65" t="s">
        <v>491</v>
      </c>
      <c r="C170" s="72" t="s">
        <v>492</v>
      </c>
      <c r="D170" s="60" t="s">
        <v>478</v>
      </c>
      <c r="E170" s="61">
        <v>0.5</v>
      </c>
      <c r="F170" s="62">
        <v>1307.8399999999999</v>
      </c>
      <c r="G170" s="63">
        <f>E170*F170</f>
        <v>653.91999999999996</v>
      </c>
    </row>
    <row r="171" spans="1:7" x14ac:dyDescent="0.25">
      <c r="A171" s="64"/>
      <c r="B171" s="21" t="s">
        <v>463</v>
      </c>
      <c r="C171" s="69"/>
      <c r="D171" s="66" t="s">
        <v>478</v>
      </c>
      <c r="E171" s="67">
        <v>0.5</v>
      </c>
      <c r="F171" s="25">
        <v>68.75</v>
      </c>
      <c r="G171" s="26">
        <f>E171*F171</f>
        <v>34.380000000000003</v>
      </c>
    </row>
    <row r="172" spans="1:7" x14ac:dyDescent="0.25">
      <c r="A172" s="64"/>
      <c r="B172" s="65" t="s">
        <v>493</v>
      </c>
      <c r="C172" s="15" t="s">
        <v>494</v>
      </c>
      <c r="D172" s="60"/>
      <c r="E172" s="61">
        <v>1.03</v>
      </c>
      <c r="F172" s="25"/>
      <c r="G172" s="26"/>
    </row>
    <row r="173" spans="1:7" x14ac:dyDescent="0.25">
      <c r="A173" s="20"/>
      <c r="B173" s="34" t="s">
        <v>495</v>
      </c>
      <c r="C173" s="15" t="s">
        <v>496</v>
      </c>
      <c r="D173" s="16"/>
      <c r="E173" s="35">
        <v>1.02</v>
      </c>
      <c r="F173" s="18"/>
      <c r="G173" s="19"/>
    </row>
    <row r="174" spans="1:7" ht="30" x14ac:dyDescent="0.25">
      <c r="A174" s="20"/>
      <c r="B174" s="34" t="s">
        <v>467</v>
      </c>
      <c r="C174" s="15" t="s">
        <v>497</v>
      </c>
      <c r="D174" s="16"/>
      <c r="E174" s="35">
        <v>0.96</v>
      </c>
      <c r="F174" s="18"/>
      <c r="G174" s="19"/>
    </row>
    <row r="175" spans="1:7" ht="45" x14ac:dyDescent="0.25">
      <c r="A175" s="20"/>
      <c r="B175" s="34" t="s">
        <v>469</v>
      </c>
      <c r="C175" s="15" t="s">
        <v>498</v>
      </c>
      <c r="D175" s="16"/>
      <c r="E175" s="35">
        <v>1.01</v>
      </c>
      <c r="F175" s="18"/>
      <c r="G175" s="19"/>
    </row>
    <row r="176" spans="1:7" x14ac:dyDescent="0.25">
      <c r="A176" s="282" t="s">
        <v>354</v>
      </c>
      <c r="B176" s="283" t="s">
        <v>499</v>
      </c>
      <c r="C176" s="284"/>
      <c r="D176" s="285"/>
      <c r="E176" s="286"/>
      <c r="F176" s="287"/>
      <c r="G176" s="288">
        <f>G170*E172*E173*E174*E175</f>
        <v>666.12</v>
      </c>
    </row>
    <row r="177" spans="1:7" ht="15.75" thickBot="1" x14ac:dyDescent="0.3">
      <c r="A177" s="289"/>
      <c r="B177" s="290" t="s">
        <v>463</v>
      </c>
      <c r="C177" s="296"/>
      <c r="D177" s="297"/>
      <c r="E177" s="298"/>
      <c r="F177" s="299"/>
      <c r="G177" s="295">
        <f>G171*E172*E173*E174*E175</f>
        <v>35.020000000000003</v>
      </c>
    </row>
    <row r="178" spans="1:7" ht="15.75" thickTop="1" x14ac:dyDescent="0.25">
      <c r="A178" s="51" t="s">
        <v>500</v>
      </c>
      <c r="B178" s="52" t="s">
        <v>501</v>
      </c>
      <c r="C178" s="53"/>
      <c r="D178" s="54"/>
      <c r="E178" s="55"/>
      <c r="F178" s="56"/>
      <c r="G178" s="57"/>
    </row>
    <row r="179" spans="1:7" x14ac:dyDescent="0.25">
      <c r="A179" s="227"/>
      <c r="B179" s="218" t="s">
        <v>149</v>
      </c>
      <c r="C179" s="29"/>
      <c r="D179" s="197"/>
      <c r="E179" s="198"/>
      <c r="F179" s="199"/>
      <c r="G179" s="200"/>
    </row>
    <row r="180" spans="1:7" ht="85.5" x14ac:dyDescent="0.25">
      <c r="A180" s="58" t="s">
        <v>502</v>
      </c>
      <c r="B180" s="59" t="s">
        <v>503</v>
      </c>
      <c r="C180" s="72"/>
      <c r="D180" s="60"/>
      <c r="E180" s="61"/>
      <c r="F180" s="62"/>
      <c r="G180" s="63"/>
    </row>
    <row r="181" spans="1:7" x14ac:dyDescent="0.25">
      <c r="A181" s="64"/>
      <c r="B181" s="65" t="s">
        <v>504</v>
      </c>
      <c r="C181" s="72" t="s">
        <v>505</v>
      </c>
      <c r="D181" s="60" t="s">
        <v>478</v>
      </c>
      <c r="E181" s="61">
        <v>0.1</v>
      </c>
      <c r="F181" s="62">
        <v>40023.85</v>
      </c>
      <c r="G181" s="63">
        <f>E181*F181</f>
        <v>4002.39</v>
      </c>
    </row>
    <row r="182" spans="1:7" x14ac:dyDescent="0.25">
      <c r="A182" s="64"/>
      <c r="B182" s="21" t="s">
        <v>463</v>
      </c>
      <c r="C182" s="22"/>
      <c r="D182" s="66" t="s">
        <v>478</v>
      </c>
      <c r="E182" s="67">
        <f>E181</f>
        <v>0.1</v>
      </c>
      <c r="F182" s="25">
        <v>2137.12</v>
      </c>
      <c r="G182" s="26">
        <f>E182*F182</f>
        <v>213.71</v>
      </c>
    </row>
    <row r="183" spans="1:7" ht="30" x14ac:dyDescent="0.25">
      <c r="A183" s="20"/>
      <c r="B183" s="34" t="s">
        <v>467</v>
      </c>
      <c r="C183" s="15" t="s">
        <v>485</v>
      </c>
      <c r="D183" s="16"/>
      <c r="E183" s="35">
        <v>1.06</v>
      </c>
      <c r="F183" s="18"/>
      <c r="G183" s="19"/>
    </row>
    <row r="184" spans="1:7" ht="45" x14ac:dyDescent="0.25">
      <c r="A184" s="20"/>
      <c r="B184" s="34" t="s">
        <v>469</v>
      </c>
      <c r="C184" s="15" t="s">
        <v>507</v>
      </c>
      <c r="D184" s="16"/>
      <c r="E184" s="35">
        <v>1.01</v>
      </c>
      <c r="F184" s="18"/>
      <c r="G184" s="19"/>
    </row>
    <row r="185" spans="1:7" x14ac:dyDescent="0.25">
      <c r="A185" s="282" t="s">
        <v>356</v>
      </c>
      <c r="B185" s="283" t="s">
        <v>508</v>
      </c>
      <c r="C185" s="284"/>
      <c r="D185" s="285"/>
      <c r="E185" s="286"/>
      <c r="F185" s="287"/>
      <c r="G185" s="288">
        <f>G181*E183*E184</f>
        <v>4284.96</v>
      </c>
    </row>
    <row r="186" spans="1:7" ht="15.75" thickBot="1" x14ac:dyDescent="0.3">
      <c r="A186" s="300"/>
      <c r="B186" s="290" t="s">
        <v>463</v>
      </c>
      <c r="C186" s="301"/>
      <c r="D186" s="302"/>
      <c r="E186" s="303"/>
      <c r="F186" s="304"/>
      <c r="G186" s="295">
        <f>G182*E183*E184</f>
        <v>228.8</v>
      </c>
    </row>
    <row r="187" spans="1:7" ht="29.25" thickTop="1" x14ac:dyDescent="0.25">
      <c r="A187" s="51" t="s">
        <v>509</v>
      </c>
      <c r="B187" s="52" t="s">
        <v>510</v>
      </c>
      <c r="C187" s="53"/>
      <c r="D187" s="54"/>
      <c r="E187" s="55"/>
      <c r="F187" s="56"/>
      <c r="G187" s="57"/>
    </row>
    <row r="188" spans="1:7" x14ac:dyDescent="0.25">
      <c r="A188" s="58"/>
      <c r="B188" s="59" t="s">
        <v>511</v>
      </c>
      <c r="C188" s="15"/>
      <c r="D188" s="60"/>
      <c r="E188" s="68"/>
      <c r="F188" s="62"/>
      <c r="G188" s="63"/>
    </row>
    <row r="189" spans="1:7" ht="57" x14ac:dyDescent="0.25">
      <c r="A189" s="58" t="s">
        <v>512</v>
      </c>
      <c r="B189" s="59" t="s">
        <v>513</v>
      </c>
      <c r="C189" s="72"/>
      <c r="D189" s="60"/>
      <c r="E189" s="61"/>
      <c r="F189" s="62"/>
      <c r="G189" s="63"/>
    </row>
    <row r="190" spans="1:7" x14ac:dyDescent="0.25">
      <c r="A190" s="64"/>
      <c r="B190" s="65" t="s">
        <v>514</v>
      </c>
      <c r="C190" s="72" t="s">
        <v>515</v>
      </c>
      <c r="D190" s="60" t="s">
        <v>478</v>
      </c>
      <c r="E190" s="61">
        <v>0.1</v>
      </c>
      <c r="F190" s="62">
        <v>6084.77</v>
      </c>
      <c r="G190" s="63">
        <f>E190*F190</f>
        <v>608.48</v>
      </c>
    </row>
    <row r="191" spans="1:7" x14ac:dyDescent="0.25">
      <c r="A191" s="64"/>
      <c r="B191" s="21" t="s">
        <v>463</v>
      </c>
      <c r="C191" s="22"/>
      <c r="D191" s="66" t="s">
        <v>478</v>
      </c>
      <c r="E191" s="67">
        <f>E190</f>
        <v>0.1</v>
      </c>
      <c r="F191" s="25">
        <v>319.17</v>
      </c>
      <c r="G191" s="26">
        <f>E191*F191</f>
        <v>31.92</v>
      </c>
    </row>
    <row r="192" spans="1:7" ht="60" x14ac:dyDescent="0.25">
      <c r="A192" s="64"/>
      <c r="B192" s="65" t="s">
        <v>516</v>
      </c>
      <c r="C192" s="15" t="s">
        <v>517</v>
      </c>
      <c r="D192" s="66"/>
      <c r="E192" s="67">
        <v>1.1499999999999999</v>
      </c>
      <c r="F192" s="25"/>
      <c r="G192" s="26"/>
    </row>
    <row r="193" spans="1:7" ht="30" x14ac:dyDescent="0.25">
      <c r="A193" s="20"/>
      <c r="B193" s="34" t="s">
        <v>467</v>
      </c>
      <c r="C193" s="15" t="s">
        <v>519</v>
      </c>
      <c r="D193" s="16"/>
      <c r="E193" s="35">
        <v>1.06</v>
      </c>
      <c r="F193" s="18"/>
      <c r="G193" s="19"/>
    </row>
    <row r="194" spans="1:7" ht="45" x14ac:dyDescent="0.25">
      <c r="A194" s="20"/>
      <c r="B194" s="34" t="s">
        <v>469</v>
      </c>
      <c r="C194" s="15" t="s">
        <v>625</v>
      </c>
      <c r="D194" s="16"/>
      <c r="E194" s="35">
        <v>1.01</v>
      </c>
      <c r="F194" s="18"/>
      <c r="G194" s="19"/>
    </row>
    <row r="195" spans="1:7" x14ac:dyDescent="0.25">
      <c r="A195" s="282" t="s">
        <v>357</v>
      </c>
      <c r="B195" s="283" t="s">
        <v>520</v>
      </c>
      <c r="C195" s="284"/>
      <c r="D195" s="285"/>
      <c r="E195" s="286"/>
      <c r="F195" s="287"/>
      <c r="G195" s="288">
        <f>G190*E192*E193*E194</f>
        <v>749.15</v>
      </c>
    </row>
    <row r="196" spans="1:7" ht="15.75" thickBot="1" x14ac:dyDescent="0.3">
      <c r="A196" s="300"/>
      <c r="B196" s="290" t="s">
        <v>463</v>
      </c>
      <c r="C196" s="301"/>
      <c r="D196" s="302"/>
      <c r="E196" s="303"/>
      <c r="F196" s="304"/>
      <c r="G196" s="295">
        <f>G191*E192*E193*E194</f>
        <v>39.299999999999997</v>
      </c>
    </row>
    <row r="197" spans="1:7" ht="29.25" thickTop="1" x14ac:dyDescent="0.25">
      <c r="A197" s="51" t="s">
        <v>521</v>
      </c>
      <c r="B197" s="52" t="s">
        <v>510</v>
      </c>
      <c r="C197" s="53"/>
      <c r="D197" s="54"/>
      <c r="E197" s="55"/>
      <c r="F197" s="56"/>
      <c r="G197" s="57"/>
    </row>
    <row r="198" spans="1:7" s="232" customFormat="1" x14ac:dyDescent="0.25">
      <c r="A198" s="228"/>
      <c r="B198" s="218" t="s">
        <v>149</v>
      </c>
      <c r="C198" s="229"/>
      <c r="D198" s="230"/>
      <c r="E198" s="231"/>
      <c r="F198" s="215"/>
      <c r="G198" s="216"/>
    </row>
    <row r="199" spans="1:7" x14ac:dyDescent="0.25">
      <c r="A199" s="58" t="s">
        <v>522</v>
      </c>
      <c r="B199" s="59" t="s">
        <v>523</v>
      </c>
      <c r="C199" s="15"/>
      <c r="D199" s="60"/>
      <c r="E199" s="68"/>
      <c r="F199" s="62"/>
      <c r="G199" s="63"/>
    </row>
    <row r="200" spans="1:7" ht="42.75" x14ac:dyDescent="0.25">
      <c r="A200" s="58"/>
      <c r="B200" s="59" t="s">
        <v>524</v>
      </c>
      <c r="C200" s="72"/>
      <c r="D200" s="60"/>
      <c r="E200" s="61"/>
      <c r="F200" s="62"/>
      <c r="G200" s="63"/>
    </row>
    <row r="201" spans="1:7" x14ac:dyDescent="0.25">
      <c r="A201" s="58"/>
      <c r="B201" s="65" t="s">
        <v>525</v>
      </c>
      <c r="C201" s="72" t="s">
        <v>526</v>
      </c>
      <c r="D201" s="60" t="s">
        <v>478</v>
      </c>
      <c r="E201" s="61">
        <v>0.1</v>
      </c>
      <c r="F201" s="62">
        <v>5679.33</v>
      </c>
      <c r="G201" s="63">
        <f>E201*F201</f>
        <v>567.92999999999995</v>
      </c>
    </row>
    <row r="202" spans="1:7" x14ac:dyDescent="0.25">
      <c r="A202" s="58"/>
      <c r="B202" s="21" t="s">
        <v>463</v>
      </c>
      <c r="C202" s="22"/>
      <c r="D202" s="66" t="s">
        <v>478</v>
      </c>
      <c r="E202" s="67">
        <f>E201</f>
        <v>0.1</v>
      </c>
      <c r="F202" s="25">
        <v>297.63</v>
      </c>
      <c r="G202" s="26">
        <f>E202*F202</f>
        <v>29.76</v>
      </c>
    </row>
    <row r="203" spans="1:7" x14ac:dyDescent="0.25">
      <c r="A203" s="58" t="s">
        <v>527</v>
      </c>
      <c r="B203" s="59" t="s">
        <v>528</v>
      </c>
      <c r="C203" s="22"/>
      <c r="D203" s="66"/>
      <c r="E203" s="67"/>
      <c r="F203" s="25"/>
      <c r="G203" s="26"/>
    </row>
    <row r="204" spans="1:7" ht="42.75" x14ac:dyDescent="0.25">
      <c r="A204" s="58"/>
      <c r="B204" s="59" t="s">
        <v>524</v>
      </c>
      <c r="C204" s="72"/>
      <c r="D204" s="60"/>
      <c r="E204" s="61"/>
      <c r="F204" s="62"/>
      <c r="G204" s="63"/>
    </row>
    <row r="205" spans="1:7" x14ac:dyDescent="0.25">
      <c r="A205" s="58"/>
      <c r="B205" s="65" t="s">
        <v>529</v>
      </c>
      <c r="C205" s="72" t="s">
        <v>530</v>
      </c>
      <c r="D205" s="60" t="s">
        <v>478</v>
      </c>
      <c r="E205" s="61">
        <v>0.1</v>
      </c>
      <c r="F205" s="62">
        <v>5222.3900000000003</v>
      </c>
      <c r="G205" s="63">
        <f>E205*F205</f>
        <v>522.24</v>
      </c>
    </row>
    <row r="206" spans="1:7" x14ac:dyDescent="0.25">
      <c r="A206" s="58"/>
      <c r="B206" s="21" t="s">
        <v>463</v>
      </c>
      <c r="C206" s="22"/>
      <c r="D206" s="66" t="s">
        <v>478</v>
      </c>
      <c r="E206" s="67">
        <f>E205</f>
        <v>0.1</v>
      </c>
      <c r="F206" s="25">
        <v>273.14999999999998</v>
      </c>
      <c r="G206" s="26">
        <f>E206*F206</f>
        <v>27.32</v>
      </c>
    </row>
    <row r="207" spans="1:7" x14ac:dyDescent="0.25">
      <c r="A207" s="58" t="s">
        <v>531</v>
      </c>
      <c r="B207" s="59" t="s">
        <v>532</v>
      </c>
      <c r="C207" s="22"/>
      <c r="D207" s="66"/>
      <c r="E207" s="67"/>
      <c r="F207" s="25"/>
      <c r="G207" s="26"/>
    </row>
    <row r="208" spans="1:7" ht="42.75" x14ac:dyDescent="0.25">
      <c r="A208" s="58"/>
      <c r="B208" s="59" t="s">
        <v>524</v>
      </c>
      <c r="C208" s="72"/>
      <c r="D208" s="60"/>
      <c r="E208" s="61"/>
      <c r="F208" s="62"/>
      <c r="G208" s="63"/>
    </row>
    <row r="209" spans="1:7" x14ac:dyDescent="0.25">
      <c r="A209" s="58"/>
      <c r="B209" s="65" t="s">
        <v>529</v>
      </c>
      <c r="C209" s="72" t="s">
        <v>530</v>
      </c>
      <c r="D209" s="60" t="s">
        <v>478</v>
      </c>
      <c r="E209" s="61">
        <v>0.8</v>
      </c>
      <c r="F209" s="62">
        <v>5222.3900000000003</v>
      </c>
      <c r="G209" s="63">
        <f>E209*F209</f>
        <v>4177.91</v>
      </c>
    </row>
    <row r="210" spans="1:7" x14ac:dyDescent="0.25">
      <c r="A210" s="58"/>
      <c r="B210" s="21" t="s">
        <v>463</v>
      </c>
      <c r="C210" s="22"/>
      <c r="D210" s="66" t="s">
        <v>478</v>
      </c>
      <c r="E210" s="67">
        <f>E209</f>
        <v>0.8</v>
      </c>
      <c r="F210" s="25">
        <v>273.14999999999998</v>
      </c>
      <c r="G210" s="26">
        <f>E210*F210</f>
        <v>218.52</v>
      </c>
    </row>
    <row r="211" spans="1:7" x14ac:dyDescent="0.25">
      <c r="A211" s="58" t="s">
        <v>358</v>
      </c>
      <c r="B211" s="59" t="s">
        <v>370</v>
      </c>
      <c r="C211" s="100"/>
      <c r="D211" s="279"/>
      <c r="E211" s="280"/>
      <c r="F211" s="281"/>
      <c r="G211" s="233">
        <f>G201+G205+G209</f>
        <v>5268.08</v>
      </c>
    </row>
    <row r="212" spans="1:7" x14ac:dyDescent="0.25">
      <c r="A212" s="58"/>
      <c r="B212" s="21" t="s">
        <v>463</v>
      </c>
      <c r="C212" s="69"/>
      <c r="D212" s="66"/>
      <c r="E212" s="70"/>
      <c r="F212" s="25"/>
      <c r="G212" s="26">
        <f>G202+G206+G210</f>
        <v>275.60000000000002</v>
      </c>
    </row>
    <row r="213" spans="1:7" ht="60" x14ac:dyDescent="0.25">
      <c r="A213" s="58"/>
      <c r="B213" s="65" t="s">
        <v>516</v>
      </c>
      <c r="C213" s="15" t="s">
        <v>517</v>
      </c>
      <c r="D213" s="66"/>
      <c r="E213" s="67">
        <v>1.1499999999999999</v>
      </c>
      <c r="F213" s="62"/>
      <c r="G213" s="63"/>
    </row>
    <row r="214" spans="1:7" ht="30" x14ac:dyDescent="0.25">
      <c r="A214" s="64"/>
      <c r="B214" s="34" t="s">
        <v>465</v>
      </c>
      <c r="C214" s="15" t="s">
        <v>518</v>
      </c>
      <c r="D214" s="16"/>
      <c r="E214" s="35">
        <v>1.0900000000000001</v>
      </c>
      <c r="F214" s="62"/>
      <c r="G214" s="63"/>
    </row>
    <row r="215" spans="1:7" ht="30" x14ac:dyDescent="0.25">
      <c r="A215" s="64"/>
      <c r="B215" s="34" t="s">
        <v>467</v>
      </c>
      <c r="C215" s="15" t="s">
        <v>519</v>
      </c>
      <c r="D215" s="16"/>
      <c r="E215" s="35">
        <v>1.08</v>
      </c>
      <c r="F215" s="62"/>
      <c r="G215" s="63"/>
    </row>
    <row r="216" spans="1:7" ht="45" x14ac:dyDescent="0.25">
      <c r="A216" s="20"/>
      <c r="B216" s="34" t="s">
        <v>469</v>
      </c>
      <c r="C216" s="15" t="s">
        <v>625</v>
      </c>
      <c r="D216" s="16"/>
      <c r="E216" s="35">
        <v>1.01</v>
      </c>
      <c r="F216" s="18"/>
      <c r="G216" s="19"/>
    </row>
    <row r="217" spans="1:7" x14ac:dyDescent="0.25">
      <c r="A217" s="282" t="s">
        <v>359</v>
      </c>
      <c r="B217" s="283" t="s">
        <v>533</v>
      </c>
      <c r="C217" s="284"/>
      <c r="D217" s="285"/>
      <c r="E217" s="286"/>
      <c r="F217" s="287"/>
      <c r="G217" s="288">
        <f>G211*E213*E214*E215*E216</f>
        <v>7203.14</v>
      </c>
    </row>
    <row r="218" spans="1:7" ht="15.75" thickBot="1" x14ac:dyDescent="0.3">
      <c r="A218" s="305"/>
      <c r="B218" s="290" t="s">
        <v>463</v>
      </c>
      <c r="C218" s="301"/>
      <c r="D218" s="302"/>
      <c r="E218" s="303"/>
      <c r="F218" s="304"/>
      <c r="G218" s="295">
        <f>G212*E213*E214*E215*E216</f>
        <v>376.83</v>
      </c>
    </row>
    <row r="219" spans="1:7" ht="15.75" thickTop="1" x14ac:dyDescent="0.25">
      <c r="A219" s="51" t="s">
        <v>534</v>
      </c>
      <c r="B219" s="52" t="s">
        <v>535</v>
      </c>
      <c r="C219" s="53"/>
      <c r="D219" s="54"/>
      <c r="E219" s="55"/>
      <c r="F219" s="56"/>
      <c r="G219" s="57"/>
    </row>
    <row r="220" spans="1:7" ht="28.5" x14ac:dyDescent="0.25">
      <c r="A220" s="58" t="s">
        <v>536</v>
      </c>
      <c r="B220" s="59" t="s">
        <v>537</v>
      </c>
      <c r="C220" s="72"/>
      <c r="D220" s="60"/>
      <c r="E220" s="61"/>
      <c r="F220" s="62"/>
      <c r="G220" s="63"/>
    </row>
    <row r="221" spans="1:7" x14ac:dyDescent="0.25">
      <c r="A221" s="58"/>
      <c r="B221" s="65" t="s">
        <v>409</v>
      </c>
      <c r="C221" s="15" t="s">
        <v>410</v>
      </c>
      <c r="D221" s="16" t="s">
        <v>462</v>
      </c>
      <c r="E221" s="17">
        <v>550</v>
      </c>
      <c r="F221" s="18">
        <v>10.97</v>
      </c>
      <c r="G221" s="19">
        <f>E221*F221</f>
        <v>6033.5</v>
      </c>
    </row>
    <row r="222" spans="1:7" x14ac:dyDescent="0.25">
      <c r="A222" s="58"/>
      <c r="B222" s="21" t="s">
        <v>463</v>
      </c>
      <c r="C222" s="22"/>
      <c r="D222" s="23" t="s">
        <v>462</v>
      </c>
      <c r="E222" s="73">
        <f>E221</f>
        <v>550</v>
      </c>
      <c r="F222" s="25">
        <v>0.01</v>
      </c>
      <c r="G222" s="74">
        <f>E222*F222</f>
        <v>5.5</v>
      </c>
    </row>
    <row r="223" spans="1:7" x14ac:dyDescent="0.25">
      <c r="A223" s="58"/>
      <c r="B223" s="36" t="s">
        <v>539</v>
      </c>
      <c r="C223" s="100"/>
      <c r="D223" s="220"/>
      <c r="E223" s="102"/>
      <c r="F223" s="222"/>
      <c r="G223" s="37">
        <f>G221</f>
        <v>6033.5</v>
      </c>
    </row>
    <row r="224" spans="1:7" x14ac:dyDescent="0.25">
      <c r="A224" s="58"/>
      <c r="B224" s="21" t="s">
        <v>463</v>
      </c>
      <c r="C224" s="15"/>
      <c r="D224" s="60"/>
      <c r="E224" s="68"/>
      <c r="F224" s="62"/>
      <c r="G224" s="26">
        <f>G222</f>
        <v>5.5</v>
      </c>
    </row>
    <row r="225" spans="1:7" ht="42.75" x14ac:dyDescent="0.25">
      <c r="A225" s="58" t="s">
        <v>540</v>
      </c>
      <c r="B225" s="59" t="s">
        <v>541</v>
      </c>
      <c r="C225" s="72"/>
      <c r="D225" s="60"/>
      <c r="E225" s="61"/>
      <c r="F225" s="62"/>
      <c r="G225" s="63"/>
    </row>
    <row r="226" spans="1:7" x14ac:dyDescent="0.25">
      <c r="A226" s="58"/>
      <c r="B226" s="65" t="s">
        <v>542</v>
      </c>
      <c r="C226" s="72" t="s">
        <v>543</v>
      </c>
      <c r="D226" s="72" t="s">
        <v>544</v>
      </c>
      <c r="E226" s="61">
        <v>6</v>
      </c>
      <c r="F226" s="62">
        <v>811.38</v>
      </c>
      <c r="G226" s="63">
        <f>E226*F226</f>
        <v>4868.28</v>
      </c>
    </row>
    <row r="227" spans="1:7" x14ac:dyDescent="0.25">
      <c r="A227" s="58"/>
      <c r="B227" s="21" t="s">
        <v>463</v>
      </c>
      <c r="C227" s="22"/>
      <c r="D227" s="22" t="s">
        <v>544</v>
      </c>
      <c r="E227" s="67">
        <f>E226</f>
        <v>6</v>
      </c>
      <c r="F227" s="25">
        <v>1.46</v>
      </c>
      <c r="G227" s="26">
        <f>E227*F227</f>
        <v>8.76</v>
      </c>
    </row>
    <row r="228" spans="1:7" x14ac:dyDescent="0.25">
      <c r="A228" s="58"/>
      <c r="B228" s="65" t="s">
        <v>545</v>
      </c>
      <c r="C228" s="72" t="s">
        <v>546</v>
      </c>
      <c r="D228" s="60"/>
      <c r="E228" s="61">
        <v>1.01</v>
      </c>
      <c r="F228" s="62"/>
      <c r="G228" s="63"/>
    </row>
    <row r="229" spans="1:7" x14ac:dyDescent="0.25">
      <c r="A229" s="58"/>
      <c r="B229" s="65" t="s">
        <v>547</v>
      </c>
      <c r="C229" s="72" t="s">
        <v>485</v>
      </c>
      <c r="D229" s="60"/>
      <c r="E229" s="61">
        <v>1.01</v>
      </c>
      <c r="F229" s="62"/>
      <c r="G229" s="63"/>
    </row>
    <row r="230" spans="1:7" x14ac:dyDescent="0.25">
      <c r="A230" s="58"/>
      <c r="B230" s="65" t="s">
        <v>548</v>
      </c>
      <c r="C230" s="72" t="s">
        <v>518</v>
      </c>
      <c r="D230" s="60"/>
      <c r="E230" s="61">
        <v>1</v>
      </c>
      <c r="F230" s="62"/>
      <c r="G230" s="63"/>
    </row>
    <row r="231" spans="1:7" x14ac:dyDescent="0.25">
      <c r="A231" s="58"/>
      <c r="B231" s="65" t="s">
        <v>549</v>
      </c>
      <c r="C231" s="72"/>
      <c r="D231" s="60"/>
      <c r="E231" s="61">
        <f>1+(1.01-1)*2</f>
        <v>1.02</v>
      </c>
      <c r="F231" s="62"/>
      <c r="G231" s="63"/>
    </row>
    <row r="232" spans="1:7" x14ac:dyDescent="0.25">
      <c r="A232" s="58"/>
      <c r="B232" s="59" t="s">
        <v>539</v>
      </c>
      <c r="C232" s="306"/>
      <c r="D232" s="279"/>
      <c r="E232" s="307"/>
      <c r="F232" s="281"/>
      <c r="G232" s="233">
        <f>G226*E231</f>
        <v>4965.6499999999996</v>
      </c>
    </row>
    <row r="233" spans="1:7" x14ac:dyDescent="0.25">
      <c r="A233" s="58"/>
      <c r="B233" s="21" t="s">
        <v>463</v>
      </c>
      <c r="C233" s="72"/>
      <c r="D233" s="60"/>
      <c r="E233" s="68"/>
      <c r="F233" s="62"/>
      <c r="G233" s="26">
        <f>G227*E231</f>
        <v>8.94</v>
      </c>
    </row>
    <row r="234" spans="1:7" x14ac:dyDescent="0.25">
      <c r="A234" s="58" t="s">
        <v>551</v>
      </c>
      <c r="B234" s="59" t="s">
        <v>552</v>
      </c>
      <c r="C234" s="72"/>
      <c r="D234" s="60"/>
      <c r="E234" s="61"/>
      <c r="F234" s="62"/>
      <c r="G234" s="63"/>
    </row>
    <row r="235" spans="1:7" ht="30" x14ac:dyDescent="0.25">
      <c r="A235" s="58"/>
      <c r="B235" s="65" t="s">
        <v>553</v>
      </c>
      <c r="C235" s="15" t="s">
        <v>554</v>
      </c>
      <c r="D235" s="15" t="s">
        <v>555</v>
      </c>
      <c r="E235" s="35">
        <f>(1800+710+400.8+725.2+1200.5+582.8)/100</f>
        <v>54.19</v>
      </c>
      <c r="F235" s="18">
        <v>405.53</v>
      </c>
      <c r="G235" s="19">
        <f>E235*F235</f>
        <v>21975.67</v>
      </c>
    </row>
    <row r="236" spans="1:7" ht="30" x14ac:dyDescent="0.25">
      <c r="A236" s="58"/>
      <c r="B236" s="21" t="s">
        <v>463</v>
      </c>
      <c r="C236" s="22"/>
      <c r="D236" s="69" t="s">
        <v>555</v>
      </c>
      <c r="E236" s="24">
        <f>E235</f>
        <v>54.19</v>
      </c>
      <c r="F236" s="25">
        <v>0.61</v>
      </c>
      <c r="G236" s="74">
        <f>E236*F236</f>
        <v>33.06</v>
      </c>
    </row>
    <row r="237" spans="1:7" x14ac:dyDescent="0.25">
      <c r="A237" s="58"/>
      <c r="B237" s="36" t="s">
        <v>539</v>
      </c>
      <c r="C237" s="100"/>
      <c r="D237" s="220"/>
      <c r="E237" s="102"/>
      <c r="F237" s="222"/>
      <c r="G237" s="37">
        <f>G235</f>
        <v>21975.67</v>
      </c>
    </row>
    <row r="238" spans="1:7" x14ac:dyDescent="0.25">
      <c r="A238" s="58"/>
      <c r="B238" s="21" t="s">
        <v>463</v>
      </c>
      <c r="C238" s="15"/>
      <c r="D238" s="60"/>
      <c r="E238" s="68"/>
      <c r="F238" s="62"/>
      <c r="G238" s="26">
        <f>G236</f>
        <v>33.06</v>
      </c>
    </row>
    <row r="239" spans="1:7" ht="28.5" x14ac:dyDescent="0.25">
      <c r="A239" s="58" t="s">
        <v>556</v>
      </c>
      <c r="B239" s="59" t="s">
        <v>557</v>
      </c>
      <c r="C239" s="72"/>
      <c r="D239" s="60"/>
      <c r="E239" s="61"/>
      <c r="F239" s="62"/>
      <c r="G239" s="63"/>
    </row>
    <row r="240" spans="1:7" ht="30" x14ac:dyDescent="0.25">
      <c r="A240" s="58"/>
      <c r="B240" s="65" t="s">
        <v>558</v>
      </c>
      <c r="C240" s="72" t="s">
        <v>559</v>
      </c>
      <c r="D240" s="15" t="s">
        <v>555</v>
      </c>
      <c r="E240" s="61">
        <f>864/100</f>
        <v>8.64</v>
      </c>
      <c r="F240" s="62">
        <v>669.62</v>
      </c>
      <c r="G240" s="63">
        <f>E240*F240</f>
        <v>5785.52</v>
      </c>
    </row>
    <row r="241" spans="1:7" ht="30" x14ac:dyDescent="0.25">
      <c r="A241" s="58"/>
      <c r="B241" s="21" t="s">
        <v>463</v>
      </c>
      <c r="C241" s="306"/>
      <c r="D241" s="15" t="s">
        <v>555</v>
      </c>
      <c r="E241" s="61">
        <f>E240</f>
        <v>8.64</v>
      </c>
      <c r="F241" s="25">
        <v>1.1200000000000001</v>
      </c>
      <c r="G241" s="26">
        <f>E241*F241</f>
        <v>9.68</v>
      </c>
    </row>
    <row r="242" spans="1:7" x14ac:dyDescent="0.25">
      <c r="A242" s="58"/>
      <c r="B242" s="65" t="s">
        <v>560</v>
      </c>
      <c r="C242" s="72" t="s">
        <v>561</v>
      </c>
      <c r="D242" s="60"/>
      <c r="E242" s="61"/>
      <c r="F242" s="62">
        <v>1.47</v>
      </c>
      <c r="G242" s="63"/>
    </row>
    <row r="243" spans="1:7" ht="30" x14ac:dyDescent="0.25">
      <c r="A243" s="58"/>
      <c r="B243" s="65" t="s">
        <v>562</v>
      </c>
      <c r="C243" s="72" t="s">
        <v>494</v>
      </c>
      <c r="D243" s="60"/>
      <c r="E243" s="61"/>
      <c r="F243" s="62">
        <v>1.04</v>
      </c>
      <c r="G243" s="63"/>
    </row>
    <row r="244" spans="1:7" x14ac:dyDescent="0.25">
      <c r="A244" s="58"/>
      <c r="B244" s="65" t="s">
        <v>549</v>
      </c>
      <c r="C244" s="72"/>
      <c r="D244" s="60"/>
      <c r="E244" s="61"/>
      <c r="F244" s="62">
        <f>1+(F242-1)+(F243-1)</f>
        <v>1.51</v>
      </c>
      <c r="G244" s="63"/>
    </row>
    <row r="245" spans="1:7" x14ac:dyDescent="0.25">
      <c r="A245" s="58"/>
      <c r="B245" s="59" t="s">
        <v>539</v>
      </c>
      <c r="C245" s="306"/>
      <c r="D245" s="279"/>
      <c r="E245" s="307"/>
      <c r="F245" s="281"/>
      <c r="G245" s="233">
        <f>G240*F244</f>
        <v>8736.14</v>
      </c>
    </row>
    <row r="246" spans="1:7" x14ac:dyDescent="0.25">
      <c r="A246" s="58"/>
      <c r="B246" s="21" t="s">
        <v>463</v>
      </c>
      <c r="C246" s="306"/>
      <c r="D246" s="15"/>
      <c r="E246" s="61"/>
      <c r="F246" s="25"/>
      <c r="G246" s="26">
        <f>G241*F244</f>
        <v>14.62</v>
      </c>
    </row>
    <row r="247" spans="1:7" ht="28.5" x14ac:dyDescent="0.25">
      <c r="A247" s="58" t="s">
        <v>563</v>
      </c>
      <c r="B247" s="59" t="s">
        <v>564</v>
      </c>
      <c r="C247" s="72"/>
      <c r="D247" s="60"/>
      <c r="E247" s="61"/>
      <c r="F247" s="62"/>
      <c r="G247" s="63"/>
    </row>
    <row r="248" spans="1:7" ht="30" x14ac:dyDescent="0.25">
      <c r="A248" s="58"/>
      <c r="B248" s="65" t="s">
        <v>565</v>
      </c>
      <c r="C248" s="72" t="s">
        <v>566</v>
      </c>
      <c r="D248" s="15" t="s">
        <v>555</v>
      </c>
      <c r="E248" s="61">
        <f>(3670.6+604.5+37.5)/100</f>
        <v>43.13</v>
      </c>
      <c r="F248" s="62">
        <v>295.25</v>
      </c>
      <c r="G248" s="63">
        <f>E248*F248</f>
        <v>12734.13</v>
      </c>
    </row>
    <row r="249" spans="1:7" ht="30" x14ac:dyDescent="0.25">
      <c r="A249" s="58"/>
      <c r="B249" s="21" t="s">
        <v>463</v>
      </c>
      <c r="C249" s="306"/>
      <c r="D249" s="15" t="s">
        <v>555</v>
      </c>
      <c r="E249" s="61">
        <f>E248</f>
        <v>43.13</v>
      </c>
      <c r="F249" s="25">
        <v>0.22</v>
      </c>
      <c r="G249" s="63">
        <f>E249*F249</f>
        <v>9.49</v>
      </c>
    </row>
    <row r="250" spans="1:7" x14ac:dyDescent="0.25">
      <c r="A250" s="58"/>
      <c r="B250" s="65" t="s">
        <v>560</v>
      </c>
      <c r="C250" s="72" t="s">
        <v>561</v>
      </c>
      <c r="D250" s="60"/>
      <c r="E250" s="61"/>
      <c r="F250" s="62">
        <v>1.44</v>
      </c>
      <c r="G250" s="63"/>
    </row>
    <row r="251" spans="1:7" ht="30" x14ac:dyDescent="0.25">
      <c r="A251" s="58"/>
      <c r="B251" s="65" t="s">
        <v>562</v>
      </c>
      <c r="C251" s="72" t="s">
        <v>494</v>
      </c>
      <c r="D251" s="60"/>
      <c r="E251" s="61"/>
      <c r="F251" s="62">
        <v>1.07</v>
      </c>
      <c r="G251" s="63"/>
    </row>
    <row r="252" spans="1:7" x14ac:dyDescent="0.25">
      <c r="A252" s="58"/>
      <c r="B252" s="65" t="s">
        <v>549</v>
      </c>
      <c r="C252" s="72"/>
      <c r="D252" s="60"/>
      <c r="E252" s="61"/>
      <c r="F252" s="62">
        <f>1+(F250-1)+(F251-1)</f>
        <v>1.51</v>
      </c>
      <c r="G252" s="63"/>
    </row>
    <row r="253" spans="1:7" x14ac:dyDescent="0.25">
      <c r="A253" s="58"/>
      <c r="B253" s="59" t="s">
        <v>539</v>
      </c>
      <c r="C253" s="306"/>
      <c r="D253" s="279"/>
      <c r="E253" s="307"/>
      <c r="F253" s="281"/>
      <c r="G253" s="233">
        <f>G248*F252</f>
        <v>19228.54</v>
      </c>
    </row>
    <row r="254" spans="1:7" x14ac:dyDescent="0.25">
      <c r="A254" s="58"/>
      <c r="B254" s="21" t="s">
        <v>463</v>
      </c>
      <c r="C254" s="306"/>
      <c r="D254" s="279"/>
      <c r="E254" s="307"/>
      <c r="F254" s="281"/>
      <c r="G254" s="26">
        <f>G249*F252</f>
        <v>14.33</v>
      </c>
    </row>
    <row r="255" spans="1:7" ht="28.5" x14ac:dyDescent="0.25">
      <c r="A255" s="58" t="s">
        <v>567</v>
      </c>
      <c r="B255" s="59" t="s">
        <v>568</v>
      </c>
      <c r="C255" s="72"/>
      <c r="D255" s="60"/>
      <c r="E255" s="61"/>
      <c r="F255" s="62"/>
      <c r="G255" s="63"/>
    </row>
    <row r="256" spans="1:7" ht="30" x14ac:dyDescent="0.25">
      <c r="A256" s="58"/>
      <c r="B256" s="65" t="s">
        <v>569</v>
      </c>
      <c r="C256" s="15" t="s">
        <v>570</v>
      </c>
      <c r="D256" s="15" t="s">
        <v>571</v>
      </c>
      <c r="E256" s="35">
        <f>(27000-5597.4)/1000</f>
        <v>21.4</v>
      </c>
      <c r="F256" s="18">
        <v>699.23</v>
      </c>
      <c r="G256" s="19">
        <f>E256*F256</f>
        <v>14963.52</v>
      </c>
    </row>
    <row r="257" spans="1:7" ht="30" x14ac:dyDescent="0.25">
      <c r="A257" s="58"/>
      <c r="B257" s="21" t="s">
        <v>463</v>
      </c>
      <c r="C257" s="22"/>
      <c r="D257" s="69" t="str">
        <f>D256</f>
        <v>1000 м2 территории</v>
      </c>
      <c r="E257" s="24">
        <f>E256</f>
        <v>21.4</v>
      </c>
      <c r="F257" s="25">
        <v>1.26</v>
      </c>
      <c r="G257" s="74">
        <f>E257*F257</f>
        <v>26.96</v>
      </c>
    </row>
    <row r="258" spans="1:7" x14ac:dyDescent="0.25">
      <c r="A258" s="58"/>
      <c r="B258" s="36" t="s">
        <v>539</v>
      </c>
      <c r="C258" s="100"/>
      <c r="D258" s="220"/>
      <c r="E258" s="102"/>
      <c r="F258" s="222"/>
      <c r="G258" s="37">
        <f>G256</f>
        <v>14963.52</v>
      </c>
    </row>
    <row r="259" spans="1:7" x14ac:dyDescent="0.25">
      <c r="A259" s="58"/>
      <c r="B259" s="21" t="s">
        <v>463</v>
      </c>
      <c r="C259" s="22"/>
      <c r="D259" s="75"/>
      <c r="E259" s="78"/>
      <c r="F259" s="76"/>
      <c r="G259" s="26">
        <f>G257</f>
        <v>26.96</v>
      </c>
    </row>
    <row r="260" spans="1:7" ht="30" x14ac:dyDescent="0.25">
      <c r="A260" s="58" t="s">
        <v>572</v>
      </c>
      <c r="B260" s="59" t="s">
        <v>346</v>
      </c>
      <c r="C260" s="15" t="s">
        <v>573</v>
      </c>
      <c r="D260" s="15" t="s">
        <v>574</v>
      </c>
      <c r="E260" s="35">
        <v>34.619999999999997</v>
      </c>
      <c r="F260" s="18">
        <v>289.32</v>
      </c>
      <c r="G260" s="19">
        <f>E260*F260</f>
        <v>10016.26</v>
      </c>
    </row>
    <row r="261" spans="1:7" ht="30" x14ac:dyDescent="0.25">
      <c r="A261" s="58"/>
      <c r="B261" s="21" t="s">
        <v>463</v>
      </c>
      <c r="C261" s="22"/>
      <c r="D261" s="69" t="str">
        <f>D260</f>
        <v>100 м2 территории</v>
      </c>
      <c r="E261" s="24">
        <f>E260</f>
        <v>34.619999999999997</v>
      </c>
      <c r="F261" s="25">
        <v>0.43</v>
      </c>
      <c r="G261" s="74">
        <f>E261*F261</f>
        <v>14.89</v>
      </c>
    </row>
    <row r="262" spans="1:7" ht="30" hidden="1" x14ac:dyDescent="0.25">
      <c r="A262" s="58"/>
      <c r="B262" s="34" t="s">
        <v>465</v>
      </c>
      <c r="C262" s="72" t="s">
        <v>550</v>
      </c>
      <c r="D262" s="75"/>
      <c r="E262" s="67">
        <v>1.03</v>
      </c>
      <c r="F262" s="76"/>
      <c r="G262" s="77"/>
    </row>
    <row r="263" spans="1:7" x14ac:dyDescent="0.25">
      <c r="A263" s="58"/>
      <c r="B263" s="36" t="s">
        <v>539</v>
      </c>
      <c r="C263" s="100"/>
      <c r="D263" s="220"/>
      <c r="E263" s="102"/>
      <c r="F263" s="222"/>
      <c r="G263" s="37">
        <f>G260</f>
        <v>10016.26</v>
      </c>
    </row>
    <row r="264" spans="1:7" x14ac:dyDescent="0.25">
      <c r="A264" s="58"/>
      <c r="B264" s="21" t="s">
        <v>463</v>
      </c>
      <c r="C264" s="22"/>
      <c r="D264" s="75"/>
      <c r="E264" s="78"/>
      <c r="F264" s="76"/>
      <c r="G264" s="26">
        <f>G261</f>
        <v>14.89</v>
      </c>
    </row>
    <row r="265" spans="1:7" x14ac:dyDescent="0.25">
      <c r="A265" s="58" t="s">
        <v>363</v>
      </c>
      <c r="B265" s="36" t="s">
        <v>362</v>
      </c>
      <c r="C265" s="100"/>
      <c r="D265" s="220"/>
      <c r="E265" s="102"/>
      <c r="F265" s="281"/>
      <c r="G265" s="233">
        <f>G223+G232+G237+G245+G253+G258+G263</f>
        <v>85919.28</v>
      </c>
    </row>
    <row r="266" spans="1:7" x14ac:dyDescent="0.25">
      <c r="A266" s="64"/>
      <c r="B266" s="21" t="s">
        <v>463</v>
      </c>
      <c r="C266" s="15"/>
      <c r="D266" s="16"/>
      <c r="E266" s="35"/>
      <c r="F266" s="62"/>
      <c r="G266" s="26">
        <f>G224+G233+G238+G246+G254+G259+G264</f>
        <v>118.3</v>
      </c>
    </row>
    <row r="267" spans="1:7" ht="30" x14ac:dyDescent="0.25">
      <c r="A267" s="64"/>
      <c r="B267" s="34" t="s">
        <v>467</v>
      </c>
      <c r="C267" s="15" t="s">
        <v>576</v>
      </c>
      <c r="D267" s="16"/>
      <c r="E267" s="35">
        <v>1.17</v>
      </c>
      <c r="F267" s="62"/>
      <c r="G267" s="63"/>
    </row>
    <row r="268" spans="1:7" ht="45" x14ac:dyDescent="0.25">
      <c r="A268" s="20"/>
      <c r="B268" s="34" t="s">
        <v>469</v>
      </c>
      <c r="C268" s="15" t="s">
        <v>577</v>
      </c>
      <c r="D268" s="16"/>
      <c r="E268" s="35">
        <v>1.01</v>
      </c>
      <c r="F268" s="18"/>
      <c r="G268" s="19"/>
    </row>
    <row r="269" spans="1:7" x14ac:dyDescent="0.25">
      <c r="A269" s="282" t="s">
        <v>364</v>
      </c>
      <c r="B269" s="283" t="s">
        <v>575</v>
      </c>
      <c r="C269" s="284"/>
      <c r="D269" s="285"/>
      <c r="E269" s="286"/>
      <c r="F269" s="287"/>
      <c r="G269" s="288">
        <f>G265*E267*E268</f>
        <v>101530.81</v>
      </c>
    </row>
    <row r="270" spans="1:7" ht="15.75" thickBot="1" x14ac:dyDescent="0.3">
      <c r="A270" s="305"/>
      <c r="B270" s="290" t="s">
        <v>463</v>
      </c>
      <c r="C270" s="301"/>
      <c r="D270" s="302"/>
      <c r="E270" s="303"/>
      <c r="F270" s="304"/>
      <c r="G270" s="295">
        <f>G266*E267*E268</f>
        <v>139.80000000000001</v>
      </c>
    </row>
    <row r="271" spans="1:7" ht="15.75" thickTop="1" x14ac:dyDescent="0.25">
      <c r="A271" s="51" t="s">
        <v>578</v>
      </c>
      <c r="B271" s="52" t="s">
        <v>579</v>
      </c>
      <c r="C271" s="53"/>
      <c r="D271" s="54"/>
      <c r="E271" s="55"/>
      <c r="F271" s="56"/>
      <c r="G271" s="57"/>
    </row>
    <row r="272" spans="1:7" ht="28.5" x14ac:dyDescent="0.25">
      <c r="A272" s="58" t="s">
        <v>580</v>
      </c>
      <c r="B272" s="59" t="s">
        <v>581</v>
      </c>
      <c r="C272" s="15" t="s">
        <v>582</v>
      </c>
      <c r="D272" s="16" t="s">
        <v>462</v>
      </c>
      <c r="E272" s="17">
        <v>550</v>
      </c>
      <c r="F272" s="18">
        <v>22.68</v>
      </c>
      <c r="G272" s="19">
        <f>E272*F272</f>
        <v>12474</v>
      </c>
    </row>
    <row r="273" spans="1:7" x14ac:dyDescent="0.25">
      <c r="A273" s="58"/>
      <c r="B273" s="21" t="s">
        <v>463</v>
      </c>
      <c r="C273" s="22"/>
      <c r="D273" s="23" t="s">
        <v>462</v>
      </c>
      <c r="E273" s="73">
        <f>E272</f>
        <v>550</v>
      </c>
      <c r="F273" s="25">
        <v>0.01</v>
      </c>
      <c r="G273" s="74">
        <f>E273*F273</f>
        <v>5.5</v>
      </c>
    </row>
    <row r="274" spans="1:7" ht="30" x14ac:dyDescent="0.25">
      <c r="A274" s="64"/>
      <c r="B274" s="34" t="s">
        <v>467</v>
      </c>
      <c r="C274" s="15" t="s">
        <v>584</v>
      </c>
      <c r="D274" s="16"/>
      <c r="E274" s="35">
        <v>1.17</v>
      </c>
      <c r="F274" s="62"/>
      <c r="G274" s="63"/>
    </row>
    <row r="275" spans="1:7" x14ac:dyDescent="0.25">
      <c r="A275" s="282" t="s">
        <v>365</v>
      </c>
      <c r="B275" s="283" t="s">
        <v>361</v>
      </c>
      <c r="C275" s="284"/>
      <c r="D275" s="285"/>
      <c r="E275" s="286"/>
      <c r="F275" s="287"/>
      <c r="G275" s="288">
        <f>G272*E274</f>
        <v>14594.58</v>
      </c>
    </row>
    <row r="276" spans="1:7" ht="15.75" thickBot="1" x14ac:dyDescent="0.3">
      <c r="A276" s="305"/>
      <c r="B276" s="290" t="s">
        <v>463</v>
      </c>
      <c r="C276" s="301"/>
      <c r="D276" s="302"/>
      <c r="E276" s="303"/>
      <c r="F276" s="304"/>
      <c r="G276" s="295">
        <f>G273*E274</f>
        <v>6.44</v>
      </c>
    </row>
    <row r="277" spans="1:7" ht="15.75" thickTop="1" x14ac:dyDescent="0.25">
      <c r="A277" s="419" t="s">
        <v>411</v>
      </c>
      <c r="B277" s="420"/>
      <c r="C277" s="420"/>
      <c r="D277" s="420"/>
      <c r="E277" s="420"/>
      <c r="F277" s="421"/>
      <c r="G277" s="79">
        <f>G151+G166+G176+G185+G195+G217+G269+G275</f>
        <v>619028.24</v>
      </c>
    </row>
    <row r="278" spans="1:7" ht="15.75" thickBot="1" x14ac:dyDescent="0.3">
      <c r="A278" s="393" t="s">
        <v>586</v>
      </c>
      <c r="B278" s="394"/>
      <c r="C278" s="394"/>
      <c r="D278" s="394"/>
      <c r="E278" s="394"/>
      <c r="F278" s="395"/>
      <c r="G278" s="71">
        <f>G152+G167+G177+G186+G196+G218+G270+G276</f>
        <v>14338.12</v>
      </c>
    </row>
    <row r="279" spans="1:7" ht="21.75" customHeight="1" thickTop="1" thickBot="1" x14ac:dyDescent="0.3">
      <c r="A279" s="415" t="s">
        <v>587</v>
      </c>
      <c r="B279" s="416"/>
      <c r="C279" s="416"/>
      <c r="D279" s="416"/>
      <c r="E279" s="416"/>
      <c r="F279" s="416"/>
      <c r="G279" s="417"/>
    </row>
    <row r="280" spans="1:7" ht="15.75" thickTop="1" x14ac:dyDescent="0.25">
      <c r="A280" s="195" t="s">
        <v>588</v>
      </c>
      <c r="B280" s="81" t="s">
        <v>436</v>
      </c>
      <c r="C280" s="226" t="s">
        <v>589</v>
      </c>
      <c r="D280" s="82"/>
      <c r="E280" s="83"/>
      <c r="F280" s="196"/>
      <c r="G280" s="19">
        <v>0</v>
      </c>
    </row>
    <row r="281" spans="1:7" ht="15.75" thickBot="1" x14ac:dyDescent="0.3">
      <c r="A281" s="193"/>
      <c r="B281" s="224"/>
      <c r="C281" s="140"/>
      <c r="D281" s="225"/>
      <c r="E281" s="225"/>
      <c r="F281" s="194"/>
      <c r="G281" s="33"/>
    </row>
    <row r="282" spans="1:7" ht="42.75" customHeight="1" thickTop="1" x14ac:dyDescent="0.25">
      <c r="A282" s="388" t="s">
        <v>590</v>
      </c>
      <c r="B282" s="389"/>
      <c r="C282" s="389"/>
      <c r="D282" s="389"/>
      <c r="E282" s="389"/>
      <c r="F282" s="390"/>
      <c r="G282" s="79">
        <f>G280</f>
        <v>0</v>
      </c>
    </row>
    <row r="283" spans="1:7" ht="15.75" thickBot="1" x14ac:dyDescent="0.3">
      <c r="A283" s="393" t="s">
        <v>586</v>
      </c>
      <c r="B283" s="394"/>
      <c r="C283" s="394"/>
      <c r="D283" s="394"/>
      <c r="E283" s="394"/>
      <c r="F283" s="395"/>
      <c r="G283" s="71">
        <f>G280</f>
        <v>0</v>
      </c>
    </row>
    <row r="284" spans="1:7" ht="16.5" thickTop="1" thickBot="1" x14ac:dyDescent="0.3">
      <c r="A284" s="396" t="s">
        <v>591</v>
      </c>
      <c r="B284" s="397"/>
      <c r="C284" s="397"/>
      <c r="D284" s="397"/>
      <c r="E284" s="397"/>
      <c r="F284" s="397"/>
      <c r="G284" s="398"/>
    </row>
    <row r="285" spans="1:7" ht="29.25" thickTop="1" x14ac:dyDescent="0.25">
      <c r="A285" s="80" t="s">
        <v>592</v>
      </c>
      <c r="B285" s="84" t="s">
        <v>150</v>
      </c>
      <c r="C285" s="85" t="s">
        <v>589</v>
      </c>
      <c r="D285" s="83"/>
      <c r="E285" s="86"/>
      <c r="F285" s="83"/>
      <c r="G285" s="19"/>
    </row>
    <row r="286" spans="1:7" x14ac:dyDescent="0.25">
      <c r="A286" s="87" t="s">
        <v>594</v>
      </c>
      <c r="B286" s="34" t="s">
        <v>595</v>
      </c>
      <c r="C286" s="85" t="s">
        <v>589</v>
      </c>
      <c r="D286" s="88"/>
      <c r="E286" s="86"/>
      <c r="F286" s="88"/>
      <c r="G286" s="19"/>
    </row>
    <row r="287" spans="1:7" x14ac:dyDescent="0.25">
      <c r="A287" s="87" t="s">
        <v>596</v>
      </c>
      <c r="B287" s="34" t="s">
        <v>441</v>
      </c>
      <c r="C287" s="85" t="s">
        <v>589</v>
      </c>
      <c r="D287" s="88"/>
      <c r="E287" s="86"/>
      <c r="F287" s="88"/>
      <c r="G287" s="19"/>
    </row>
    <row r="288" spans="1:7" x14ac:dyDescent="0.25">
      <c r="A288" s="87" t="s">
        <v>597</v>
      </c>
      <c r="B288" s="34" t="s">
        <v>442</v>
      </c>
      <c r="C288" s="85" t="s">
        <v>589</v>
      </c>
      <c r="D288" s="88"/>
      <c r="E288" s="86"/>
      <c r="F288" s="88"/>
      <c r="G288" s="19"/>
    </row>
    <row r="289" spans="1:7" x14ac:dyDescent="0.25">
      <c r="A289" s="87" t="s">
        <v>598</v>
      </c>
      <c r="B289" s="89" t="s">
        <v>443</v>
      </c>
      <c r="C289" s="85" t="s">
        <v>589</v>
      </c>
      <c r="D289" s="90"/>
      <c r="E289" s="86"/>
      <c r="F289" s="90"/>
      <c r="G289" s="19"/>
    </row>
    <row r="290" spans="1:7" ht="30" x14ac:dyDescent="0.25">
      <c r="A290" s="91" t="s">
        <v>599</v>
      </c>
      <c r="B290" s="36" t="s">
        <v>412</v>
      </c>
      <c r="C290" s="15" t="s">
        <v>600</v>
      </c>
      <c r="D290" s="16" t="s">
        <v>462</v>
      </c>
      <c r="E290" s="17">
        <v>550</v>
      </c>
      <c r="F290" s="18">
        <v>198</v>
      </c>
      <c r="G290" s="19">
        <f>E290*F290</f>
        <v>108900</v>
      </c>
    </row>
    <row r="291" spans="1:7" ht="75" x14ac:dyDescent="0.25">
      <c r="A291" s="142" t="s">
        <v>624</v>
      </c>
      <c r="B291" s="36" t="s">
        <v>390</v>
      </c>
      <c r="C291" s="15" t="s">
        <v>389</v>
      </c>
      <c r="D291" s="16" t="s">
        <v>606</v>
      </c>
      <c r="E291" s="325">
        <v>7.2</v>
      </c>
      <c r="F291" s="18"/>
      <c r="G291" s="19">
        <f>G290*E291/100</f>
        <v>7840.8</v>
      </c>
    </row>
    <row r="292" spans="1:7" ht="15.75" thickBot="1" x14ac:dyDescent="0.3">
      <c r="A292" s="142" t="s">
        <v>387</v>
      </c>
      <c r="B292" s="36" t="s">
        <v>388</v>
      </c>
      <c r="C292" s="140"/>
      <c r="D292" s="210"/>
      <c r="E292" s="141"/>
      <c r="F292" s="324"/>
      <c r="G292" s="151">
        <f>G290+G291</f>
        <v>116740.8</v>
      </c>
    </row>
    <row r="293" spans="1:7" ht="15.75" thickTop="1" x14ac:dyDescent="0.25">
      <c r="A293" s="388" t="s">
        <v>601</v>
      </c>
      <c r="B293" s="389"/>
      <c r="C293" s="389"/>
      <c r="D293" s="389"/>
      <c r="E293" s="389"/>
      <c r="F293" s="390"/>
      <c r="G293" s="79">
        <f>G292</f>
        <v>116740.8</v>
      </c>
    </row>
    <row r="294" spans="1:7" ht="15.75" thickBot="1" x14ac:dyDescent="0.3">
      <c r="A294" s="393" t="s">
        <v>586</v>
      </c>
      <c r="B294" s="394"/>
      <c r="C294" s="394"/>
      <c r="D294" s="394"/>
      <c r="E294" s="394"/>
      <c r="F294" s="395"/>
      <c r="G294" s="71">
        <v>0</v>
      </c>
    </row>
    <row r="295" spans="1:7" ht="15.75" thickTop="1" x14ac:dyDescent="0.25">
      <c r="A295" s="399" t="s">
        <v>602</v>
      </c>
      <c r="B295" s="400"/>
      <c r="C295" s="400"/>
      <c r="D295" s="400"/>
      <c r="E295" s="400"/>
      <c r="F295" s="401"/>
      <c r="G295" s="93">
        <f>G137+G277+G293+G282</f>
        <v>1028957.1</v>
      </c>
    </row>
    <row r="296" spans="1:7" x14ac:dyDescent="0.25">
      <c r="A296" s="326"/>
      <c r="B296" s="327"/>
      <c r="C296" s="327"/>
      <c r="D296" s="327"/>
      <c r="E296" s="327"/>
      <c r="F296" s="328" t="s">
        <v>435</v>
      </c>
      <c r="G296" s="151"/>
    </row>
    <row r="297" spans="1:7" x14ac:dyDescent="0.25">
      <c r="A297" s="555" t="s">
        <v>413</v>
      </c>
      <c r="B297" s="556"/>
      <c r="C297" s="556"/>
      <c r="D297" s="556"/>
      <c r="E297" s="556"/>
      <c r="F297" s="557"/>
      <c r="G297" s="37">
        <f>G292</f>
        <v>116740.8</v>
      </c>
    </row>
    <row r="298" spans="1:7" x14ac:dyDescent="0.25">
      <c r="A298" s="555" t="s">
        <v>414</v>
      </c>
      <c r="B298" s="556"/>
      <c r="C298" s="556"/>
      <c r="D298" s="556"/>
      <c r="E298" s="556"/>
      <c r="F298" s="557"/>
      <c r="G298" s="37">
        <f>G138</f>
        <v>13712.43</v>
      </c>
    </row>
    <row r="299" spans="1:7" ht="15.75" thickBot="1" x14ac:dyDescent="0.3">
      <c r="A299" s="393" t="s">
        <v>586</v>
      </c>
      <c r="B299" s="394"/>
      <c r="C299" s="394"/>
      <c r="D299" s="394"/>
      <c r="E299" s="394"/>
      <c r="F299" s="395"/>
      <c r="G299" s="329">
        <f>G139+G278</f>
        <v>24606.54</v>
      </c>
    </row>
    <row r="300" spans="1:7" ht="15.75" thickTop="1" x14ac:dyDescent="0.25">
      <c r="A300" s="94"/>
      <c r="B300" s="36" t="s">
        <v>603</v>
      </c>
      <c r="C300" s="95"/>
      <c r="D300" s="95"/>
      <c r="E300" s="96">
        <v>1.02</v>
      </c>
      <c r="F300" s="97"/>
      <c r="G300" s="330">
        <f>G295*E300</f>
        <v>1049536.24</v>
      </c>
    </row>
    <row r="301" spans="1:7" ht="15.75" thickBot="1" x14ac:dyDescent="0.3">
      <c r="A301" s="99"/>
      <c r="B301" s="36" t="s">
        <v>604</v>
      </c>
      <c r="C301" s="100" t="s">
        <v>605</v>
      </c>
      <c r="D301" s="101" t="s">
        <v>606</v>
      </c>
      <c r="E301" s="221">
        <v>20</v>
      </c>
      <c r="F301" s="18"/>
      <c r="G301" s="37">
        <f>G300*E301/100</f>
        <v>209907.25</v>
      </c>
    </row>
    <row r="302" spans="1:7" ht="15.75" thickTop="1" x14ac:dyDescent="0.25">
      <c r="A302" s="388" t="s">
        <v>607</v>
      </c>
      <c r="B302" s="389"/>
      <c r="C302" s="389"/>
      <c r="D302" s="389"/>
      <c r="E302" s="389"/>
      <c r="F302" s="390"/>
      <c r="G302" s="79">
        <f>G300+G301</f>
        <v>1259443.49</v>
      </c>
    </row>
    <row r="303" spans="1:7" x14ac:dyDescent="0.25">
      <c r="A303" s="326"/>
      <c r="B303" s="327"/>
      <c r="C303" s="327"/>
      <c r="D303" s="327"/>
      <c r="E303" s="327"/>
      <c r="F303" s="328" t="s">
        <v>435</v>
      </c>
      <c r="G303" s="151"/>
    </row>
    <row r="304" spans="1:7" x14ac:dyDescent="0.25">
      <c r="A304" s="555" t="s">
        <v>412</v>
      </c>
      <c r="B304" s="556"/>
      <c r="C304" s="556"/>
      <c r="D304" s="556"/>
      <c r="E304" s="556"/>
      <c r="F304" s="557"/>
      <c r="G304" s="37">
        <f>G297*E300*1.2</f>
        <v>142890.74</v>
      </c>
    </row>
    <row r="305" spans="1:7" x14ac:dyDescent="0.25">
      <c r="A305" s="555" t="s">
        <v>415</v>
      </c>
      <c r="B305" s="556"/>
      <c r="C305" s="556"/>
      <c r="D305" s="556"/>
      <c r="E305" s="556"/>
      <c r="F305" s="557"/>
      <c r="G305" s="37">
        <f>G298*E300*1.2</f>
        <v>16784.009999999998</v>
      </c>
    </row>
    <row r="306" spans="1:7" ht="15.75" thickBot="1" x14ac:dyDescent="0.3">
      <c r="A306" s="393" t="s">
        <v>66</v>
      </c>
      <c r="B306" s="394"/>
      <c r="C306" s="394"/>
      <c r="D306" s="394"/>
      <c r="E306" s="394"/>
      <c r="F306" s="395"/>
      <c r="G306" s="331">
        <f>G299*1.02*1.2</f>
        <v>30118.400000000001</v>
      </c>
    </row>
    <row r="307" spans="1:7" s="132" customFormat="1" ht="15.75" thickTop="1" x14ac:dyDescent="0.25"/>
  </sheetData>
  <mergeCells count="34">
    <mergeCell ref="A306:F306"/>
    <mergeCell ref="A297:F297"/>
    <mergeCell ref="A298:F298"/>
    <mergeCell ref="A299:F299"/>
    <mergeCell ref="A302:F302"/>
    <mergeCell ref="A304:F304"/>
    <mergeCell ref="A305:F305"/>
    <mergeCell ref="A295:F295"/>
    <mergeCell ref="A140:G140"/>
    <mergeCell ref="A141:G141"/>
    <mergeCell ref="B142:E142"/>
    <mergeCell ref="A277:F277"/>
    <mergeCell ref="A278:F278"/>
    <mergeCell ref="A279:G279"/>
    <mergeCell ref="A282:F282"/>
    <mergeCell ref="A283:F283"/>
    <mergeCell ref="A284:G284"/>
    <mergeCell ref="A293:F293"/>
    <mergeCell ref="A294:F294"/>
    <mergeCell ref="A8:G8"/>
    <mergeCell ref="B9:E9"/>
    <mergeCell ref="A137:F137"/>
    <mergeCell ref="A139:F139"/>
    <mergeCell ref="A138:F138"/>
    <mergeCell ref="A7:G7"/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honeticPr fontId="0" type="noConversion"/>
  <pageMargins left="0.7" right="0.7" top="0.75" bottom="0.75" header="0.3" footer="0.3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"/>
  <sheetViews>
    <sheetView workbookViewId="0">
      <selection activeCell="S27" sqref="S27"/>
    </sheetView>
  </sheetViews>
  <sheetFormatPr defaultColWidth="9.140625" defaultRowHeight="15" x14ac:dyDescent="0.25"/>
  <sheetData/>
  <phoneticPr fontId="0" type="noConversion"/>
  <pageMargins left="0.7" right="0.7" top="0.75" bottom="0.75" header="0.3" footer="0.3"/>
  <pageSetup paperSize="9" scale="6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5057" r:id="rId4">
          <objectPr defaultSize="0" r:id="rId5">
            <anchor moveWithCells="1">
              <from>
                <xdr:col>0</xdr:col>
                <xdr:colOff>85725</xdr:colOff>
                <xdr:row>0</xdr:row>
                <xdr:rowOff>57150</xdr:rowOff>
              </from>
              <to>
                <xdr:col>14</xdr:col>
                <xdr:colOff>47625</xdr:colOff>
                <xdr:row>35</xdr:row>
                <xdr:rowOff>171450</xdr:rowOff>
              </to>
            </anchor>
          </objectPr>
        </oleObject>
      </mc:Choice>
      <mc:Fallback>
        <oleObject progId="Word.Document.12" shapeId="4505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topLeftCell="A4" workbookViewId="0">
      <selection activeCell="S19" sqref="S19"/>
    </sheetView>
  </sheetViews>
  <sheetFormatPr defaultColWidth="9.140625" defaultRowHeight="15" x14ac:dyDescent="0.25"/>
  <sheetData/>
  <phoneticPr fontId="0" type="noConversion"/>
  <pageMargins left="0.7" right="0.7" top="0.75" bottom="0.75" header="0.3" footer="0.3"/>
  <pageSetup paperSize="9" scale="6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6081" r:id="rId4">
          <objectPr defaultSize="0" r:id="rId5">
            <anchor moveWithCells="1">
              <from>
                <xdr:col>0</xdr:col>
                <xdr:colOff>57150</xdr:colOff>
                <xdr:row>0</xdr:row>
                <xdr:rowOff>38100</xdr:rowOff>
              </from>
              <to>
                <xdr:col>14</xdr:col>
                <xdr:colOff>419100</xdr:colOff>
                <xdr:row>39</xdr:row>
                <xdr:rowOff>190500</xdr:rowOff>
              </to>
            </anchor>
          </objectPr>
        </oleObject>
      </mc:Choice>
      <mc:Fallback>
        <oleObject progId="Word.Document.12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4"/>
  <sheetViews>
    <sheetView workbookViewId="0">
      <selection activeCell="B184" sqref="B184"/>
    </sheetView>
  </sheetViews>
  <sheetFormatPr defaultRowHeight="15" x14ac:dyDescent="0.25"/>
  <cols>
    <col min="1" max="1" width="9.140625" style="132" customWidth="1"/>
    <col min="2" max="2" width="57.140625" style="132" customWidth="1"/>
    <col min="3" max="3" width="28.85546875" style="132" customWidth="1"/>
    <col min="4" max="4" width="12.140625" style="132" customWidth="1"/>
    <col min="5" max="5" width="15.5703125" style="132" customWidth="1"/>
    <col min="6" max="6" width="14.7109375" style="132" customWidth="1"/>
    <col min="7" max="7" width="21.7109375" style="132" customWidth="1"/>
  </cols>
  <sheetData>
    <row r="1" spans="1:7" ht="20.25" thickTop="1" thickBot="1" x14ac:dyDescent="0.3">
      <c r="A1" s="402" t="s">
        <v>449</v>
      </c>
      <c r="B1" s="403"/>
      <c r="C1" s="403"/>
      <c r="D1" s="403"/>
      <c r="E1" s="403"/>
      <c r="F1" s="403"/>
      <c r="G1" s="404"/>
    </row>
    <row r="2" spans="1:7" ht="40.5" customHeight="1" thickTop="1" x14ac:dyDescent="0.25">
      <c r="A2" s="405" t="s">
        <v>392</v>
      </c>
      <c r="B2" s="406"/>
      <c r="C2" s="406"/>
      <c r="D2" s="406"/>
      <c r="E2" s="406"/>
      <c r="F2" s="406"/>
      <c r="G2" s="406"/>
    </row>
    <row r="3" spans="1:7" ht="15.75" thickBot="1" x14ac:dyDescent="0.3">
      <c r="A3" s="407"/>
      <c r="B3" s="407"/>
      <c r="C3" s="407"/>
      <c r="D3" s="407"/>
      <c r="E3" s="407"/>
      <c r="F3" s="407"/>
      <c r="G3" s="407"/>
    </row>
    <row r="4" spans="1:7" ht="29.25" customHeight="1" thickTop="1" thickBot="1" x14ac:dyDescent="0.3">
      <c r="A4" s="408" t="s">
        <v>450</v>
      </c>
      <c r="B4" s="408" t="s">
        <v>451</v>
      </c>
      <c r="C4" s="408" t="s">
        <v>452</v>
      </c>
      <c r="D4" s="408" t="s">
        <v>453</v>
      </c>
      <c r="E4" s="412" t="s">
        <v>454</v>
      </c>
      <c r="F4" s="412" t="s">
        <v>455</v>
      </c>
      <c r="G4" s="414"/>
    </row>
    <row r="5" spans="1:7" ht="44.25" thickTop="1" thickBot="1" x14ac:dyDescent="0.3">
      <c r="A5" s="409"/>
      <c r="B5" s="410"/>
      <c r="C5" s="411"/>
      <c r="D5" s="409"/>
      <c r="E5" s="413"/>
      <c r="F5" s="7" t="s">
        <v>456</v>
      </c>
      <c r="G5" s="7" t="s">
        <v>457</v>
      </c>
    </row>
    <row r="6" spans="1:7" ht="16.5" thickTop="1" thickBot="1" x14ac:dyDescent="0.3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</row>
    <row r="7" spans="1:7" ht="16.5" thickTop="1" thickBot="1" x14ac:dyDescent="0.3">
      <c r="A7" s="396" t="s">
        <v>458</v>
      </c>
      <c r="B7" s="397"/>
      <c r="C7" s="397"/>
      <c r="D7" s="397"/>
      <c r="E7" s="397"/>
      <c r="F7" s="397"/>
      <c r="G7" s="398"/>
    </row>
    <row r="8" spans="1:7" ht="15.75" thickTop="1" x14ac:dyDescent="0.25">
      <c r="A8" s="419" t="s">
        <v>585</v>
      </c>
      <c r="B8" s="420"/>
      <c r="C8" s="420"/>
      <c r="D8" s="420"/>
      <c r="E8" s="420"/>
      <c r="F8" s="421"/>
      <c r="G8" s="79">
        <v>0</v>
      </c>
    </row>
    <row r="9" spans="1:7" ht="15.75" thickBot="1" x14ac:dyDescent="0.3">
      <c r="A9" s="393" t="s">
        <v>586</v>
      </c>
      <c r="B9" s="394"/>
      <c r="C9" s="394"/>
      <c r="D9" s="394"/>
      <c r="E9" s="394"/>
      <c r="F9" s="395"/>
      <c r="G9" s="71">
        <v>0</v>
      </c>
    </row>
    <row r="10" spans="1:7" ht="21.75" customHeight="1" thickTop="1" thickBot="1" x14ac:dyDescent="0.3">
      <c r="A10" s="415" t="s">
        <v>587</v>
      </c>
      <c r="B10" s="416"/>
      <c r="C10" s="416"/>
      <c r="D10" s="416"/>
      <c r="E10" s="416"/>
      <c r="F10" s="416"/>
      <c r="G10" s="417"/>
    </row>
    <row r="11" spans="1:7" ht="29.25" thickTop="1" x14ac:dyDescent="0.25">
      <c r="A11" s="58" t="s">
        <v>65</v>
      </c>
      <c r="B11" s="84" t="s">
        <v>115</v>
      </c>
      <c r="C11" s="53" t="s">
        <v>113</v>
      </c>
      <c r="D11" s="152"/>
      <c r="E11" s="152"/>
      <c r="F11" s="152"/>
      <c r="G11" s="77"/>
    </row>
    <row r="12" spans="1:7" ht="30" x14ac:dyDescent="0.25">
      <c r="A12" s="58"/>
      <c r="B12" s="28" t="s">
        <v>371</v>
      </c>
      <c r="C12" s="558" t="s">
        <v>372</v>
      </c>
      <c r="D12" s="559"/>
      <c r="E12" s="559"/>
      <c r="F12" s="559"/>
      <c r="G12" s="560"/>
    </row>
    <row r="13" spans="1:7" ht="28.5" x14ac:dyDescent="0.25">
      <c r="A13" s="58" t="s">
        <v>373</v>
      </c>
      <c r="B13" s="318" t="s">
        <v>374</v>
      </c>
      <c r="C13" s="29"/>
      <c r="D13" s="16"/>
      <c r="E13" s="16"/>
      <c r="F13" s="18"/>
      <c r="G13" s="233">
        <f>302835.06/1.18</f>
        <v>256639.88</v>
      </c>
    </row>
    <row r="14" spans="1:7" x14ac:dyDescent="0.25">
      <c r="A14" s="58"/>
      <c r="B14" s="229" t="s">
        <v>375</v>
      </c>
      <c r="C14" s="229"/>
      <c r="D14" s="23"/>
      <c r="E14" s="23"/>
      <c r="F14" s="319"/>
      <c r="G14" s="26">
        <f>239615.57/1.18</f>
        <v>203064.04</v>
      </c>
    </row>
    <row r="15" spans="1:7" x14ac:dyDescent="0.25">
      <c r="A15" s="58"/>
      <c r="B15" s="229" t="s">
        <v>376</v>
      </c>
      <c r="C15" s="229"/>
      <c r="D15" s="23"/>
      <c r="E15" s="23"/>
      <c r="F15" s="319"/>
      <c r="G15" s="26">
        <f>33496.52/1.18</f>
        <v>28386.880000000001</v>
      </c>
    </row>
    <row r="16" spans="1:7" x14ac:dyDescent="0.25">
      <c r="A16" s="58"/>
      <c r="B16" s="229" t="s">
        <v>66</v>
      </c>
      <c r="C16" s="229"/>
      <c r="D16" s="23"/>
      <c r="E16" s="23"/>
      <c r="F16" s="319"/>
      <c r="G16" s="26">
        <v>2800</v>
      </c>
    </row>
    <row r="17" spans="1:7" ht="57" x14ac:dyDescent="0.25">
      <c r="A17" s="58" t="s">
        <v>155</v>
      </c>
      <c r="B17" s="36" t="s">
        <v>378</v>
      </c>
      <c r="C17" s="100" t="s">
        <v>67</v>
      </c>
      <c r="D17" s="220"/>
      <c r="E17" s="322">
        <f>1.02*1.051*1.052</f>
        <v>1.1279999999999999</v>
      </c>
      <c r="F17" s="321"/>
      <c r="G17" s="233">
        <f>G13*E17</f>
        <v>289489.78000000003</v>
      </c>
    </row>
    <row r="18" spans="1:7" x14ac:dyDescent="0.25">
      <c r="A18" s="58"/>
      <c r="B18" s="229" t="s">
        <v>375</v>
      </c>
      <c r="C18" s="229"/>
      <c r="D18" s="23"/>
      <c r="E18" s="23"/>
      <c r="F18" s="319"/>
      <c r="G18" s="26">
        <f>G14*E17</f>
        <v>229056.24</v>
      </c>
    </row>
    <row r="19" spans="1:7" x14ac:dyDescent="0.25">
      <c r="A19" s="58"/>
      <c r="B19" s="229" t="s">
        <v>376</v>
      </c>
      <c r="C19" s="229"/>
      <c r="D19" s="23"/>
      <c r="E19" s="23"/>
      <c r="F19" s="319"/>
      <c r="G19" s="26">
        <f>G15*E17</f>
        <v>32020.400000000001</v>
      </c>
    </row>
    <row r="20" spans="1:7" x14ac:dyDescent="0.25">
      <c r="A20" s="58"/>
      <c r="B20" s="229" t="s">
        <v>66</v>
      </c>
      <c r="C20" s="229"/>
      <c r="D20" s="23"/>
      <c r="E20" s="23"/>
      <c r="F20" s="319"/>
      <c r="G20" s="26">
        <f>G16*E17</f>
        <v>3158.4</v>
      </c>
    </row>
    <row r="21" spans="1:7" ht="60" x14ac:dyDescent="0.25">
      <c r="A21" s="58" t="s">
        <v>159</v>
      </c>
      <c r="B21" s="320" t="s">
        <v>383</v>
      </c>
      <c r="C21" s="270" t="s">
        <v>377</v>
      </c>
      <c r="D21" s="40"/>
      <c r="E21" s="40">
        <f>ROUND(1/1.67,2)</f>
        <v>0.6</v>
      </c>
      <c r="F21" s="321"/>
      <c r="G21" s="43">
        <f>G17*E21</f>
        <v>173693.87</v>
      </c>
    </row>
    <row r="22" spans="1:7" x14ac:dyDescent="0.25">
      <c r="A22" s="58"/>
      <c r="B22" s="229" t="s">
        <v>375</v>
      </c>
      <c r="C22" s="229"/>
      <c r="D22" s="23"/>
      <c r="E22" s="23"/>
      <c r="F22" s="319"/>
      <c r="G22" s="26">
        <f>G18*E21</f>
        <v>137433.74</v>
      </c>
    </row>
    <row r="23" spans="1:7" x14ac:dyDescent="0.25">
      <c r="A23" s="58"/>
      <c r="B23" s="229" t="s">
        <v>376</v>
      </c>
      <c r="C23" s="229"/>
      <c r="D23" s="23"/>
      <c r="E23" s="23"/>
      <c r="F23" s="319"/>
      <c r="G23" s="26">
        <f>G19*E21</f>
        <v>19212.240000000002</v>
      </c>
    </row>
    <row r="24" spans="1:7" x14ac:dyDescent="0.25">
      <c r="A24" s="58"/>
      <c r="B24" s="229" t="s">
        <v>66</v>
      </c>
      <c r="C24" s="229"/>
      <c r="D24" s="23"/>
      <c r="E24" s="23"/>
      <c r="F24" s="319"/>
      <c r="G24" s="26">
        <f>G20*E21</f>
        <v>1895.04</v>
      </c>
    </row>
    <row r="25" spans="1:7" ht="45" x14ac:dyDescent="0.25">
      <c r="A25" s="58" t="s">
        <v>367</v>
      </c>
      <c r="B25" s="320" t="s">
        <v>384</v>
      </c>
      <c r="C25" s="270" t="s">
        <v>377</v>
      </c>
      <c r="D25" s="40"/>
      <c r="E25" s="40">
        <v>1.1200000000000001</v>
      </c>
      <c r="F25" s="319"/>
      <c r="G25" s="43">
        <f>G21*E25</f>
        <v>194537.13</v>
      </c>
    </row>
    <row r="26" spans="1:7" x14ac:dyDescent="0.25">
      <c r="A26" s="58"/>
      <c r="B26" s="229" t="s">
        <v>375</v>
      </c>
      <c r="C26" s="229"/>
      <c r="D26" s="23"/>
      <c r="E26" s="23"/>
      <c r="F26" s="319"/>
      <c r="G26" s="26">
        <f>G22*E25</f>
        <v>153925.79</v>
      </c>
    </row>
    <row r="27" spans="1:7" x14ac:dyDescent="0.25">
      <c r="A27" s="58"/>
      <c r="B27" s="229" t="s">
        <v>376</v>
      </c>
      <c r="C27" s="229"/>
      <c r="D27" s="23"/>
      <c r="E27" s="23"/>
      <c r="F27" s="319"/>
      <c r="G27" s="26">
        <f>G23*E25</f>
        <v>21517.71</v>
      </c>
    </row>
    <row r="28" spans="1:7" x14ac:dyDescent="0.25">
      <c r="A28" s="58"/>
      <c r="B28" s="229" t="s">
        <v>66</v>
      </c>
      <c r="C28" s="229"/>
      <c r="D28" s="23"/>
      <c r="E28" s="23"/>
      <c r="F28" s="319"/>
      <c r="G28" s="26">
        <f>G24*E25</f>
        <v>2122.44</v>
      </c>
    </row>
    <row r="29" spans="1:7" x14ac:dyDescent="0.25">
      <c r="A29" s="58" t="s">
        <v>379</v>
      </c>
      <c r="B29" s="323" t="s">
        <v>380</v>
      </c>
      <c r="C29" s="229"/>
      <c r="D29" s="23"/>
      <c r="E29" s="23"/>
      <c r="F29" s="319"/>
      <c r="G29" s="26"/>
    </row>
    <row r="30" spans="1:7" ht="30" x14ac:dyDescent="0.25">
      <c r="A30" s="58"/>
      <c r="B30" s="29" t="s">
        <v>381</v>
      </c>
      <c r="C30" s="212"/>
      <c r="D30" s="23"/>
      <c r="E30" s="23"/>
      <c r="F30" s="319"/>
      <c r="G30" s="77">
        <f>-G27*0.6</f>
        <v>-12910.63</v>
      </c>
    </row>
    <row r="31" spans="1:7" ht="75" x14ac:dyDescent="0.25">
      <c r="A31" s="58" t="s">
        <v>382</v>
      </c>
      <c r="B31" s="192" t="s">
        <v>391</v>
      </c>
      <c r="C31" s="15" t="s">
        <v>389</v>
      </c>
      <c r="D31" s="220" t="s">
        <v>606</v>
      </c>
      <c r="E31" s="220">
        <v>7.2</v>
      </c>
      <c r="F31" s="321"/>
      <c r="G31" s="43">
        <f>G26*0.65*0.072</f>
        <v>7203.73</v>
      </c>
    </row>
    <row r="32" spans="1:7" ht="28.5" x14ac:dyDescent="0.25">
      <c r="A32" s="58" t="s">
        <v>385</v>
      </c>
      <c r="B32" s="36" t="s">
        <v>386</v>
      </c>
      <c r="C32" s="15"/>
      <c r="D32" s="16"/>
      <c r="E32" s="17"/>
      <c r="F32" s="25"/>
      <c r="G32" s="37">
        <f>G25+G30+G31</f>
        <v>188830.23</v>
      </c>
    </row>
    <row r="33" spans="1:7" ht="15.75" thickBot="1" x14ac:dyDescent="0.3">
      <c r="A33" s="191"/>
      <c r="B33" s="21" t="s">
        <v>463</v>
      </c>
      <c r="C33" s="15"/>
      <c r="D33" s="16"/>
      <c r="E33" s="35"/>
      <c r="F33" s="62"/>
      <c r="G33" s="26">
        <f>G28</f>
        <v>2122.44</v>
      </c>
    </row>
    <row r="34" spans="1:7" ht="42.75" customHeight="1" thickTop="1" x14ac:dyDescent="0.25">
      <c r="A34" s="388" t="s">
        <v>590</v>
      </c>
      <c r="B34" s="389"/>
      <c r="C34" s="389"/>
      <c r="D34" s="389"/>
      <c r="E34" s="389"/>
      <c r="F34" s="390"/>
      <c r="G34" s="79">
        <f>G32</f>
        <v>188830.23</v>
      </c>
    </row>
    <row r="35" spans="1:7" ht="15.75" thickBot="1" x14ac:dyDescent="0.3">
      <c r="A35" s="393" t="s">
        <v>586</v>
      </c>
      <c r="B35" s="394"/>
      <c r="C35" s="394"/>
      <c r="D35" s="394"/>
      <c r="E35" s="394"/>
      <c r="F35" s="395"/>
      <c r="G35" s="71">
        <f>G33</f>
        <v>2122.44</v>
      </c>
    </row>
    <row r="36" spans="1:7" ht="16.5" thickTop="1" thickBot="1" x14ac:dyDescent="0.3">
      <c r="A36" s="396" t="s">
        <v>591</v>
      </c>
      <c r="B36" s="397"/>
      <c r="C36" s="397"/>
      <c r="D36" s="397"/>
      <c r="E36" s="397"/>
      <c r="F36" s="397"/>
      <c r="G36" s="398"/>
    </row>
    <row r="37" spans="1:7" ht="15.75" thickTop="1" x14ac:dyDescent="0.25">
      <c r="A37" s="80" t="s">
        <v>592</v>
      </c>
      <c r="B37" s="84" t="s">
        <v>593</v>
      </c>
      <c r="C37" s="85" t="s">
        <v>589</v>
      </c>
      <c r="D37" s="83"/>
      <c r="E37" s="86"/>
      <c r="F37" s="83"/>
      <c r="G37" s="19"/>
    </row>
    <row r="38" spans="1:7" x14ac:dyDescent="0.25">
      <c r="A38" s="87" t="s">
        <v>594</v>
      </c>
      <c r="B38" s="34" t="s">
        <v>595</v>
      </c>
      <c r="C38" s="85" t="s">
        <v>589</v>
      </c>
      <c r="D38" s="88"/>
      <c r="E38" s="86"/>
      <c r="F38" s="88"/>
      <c r="G38" s="19"/>
    </row>
    <row r="39" spans="1:7" x14ac:dyDescent="0.25">
      <c r="A39" s="87" t="s">
        <v>596</v>
      </c>
      <c r="B39" s="34" t="s">
        <v>441</v>
      </c>
      <c r="C39" s="85" t="s">
        <v>589</v>
      </c>
      <c r="D39" s="88"/>
      <c r="E39" s="86"/>
      <c r="F39" s="88"/>
      <c r="G39" s="19"/>
    </row>
    <row r="40" spans="1:7" x14ac:dyDescent="0.25">
      <c r="A40" s="87" t="s">
        <v>597</v>
      </c>
      <c r="B40" s="34" t="s">
        <v>442</v>
      </c>
      <c r="C40" s="85" t="s">
        <v>589</v>
      </c>
      <c r="D40" s="88"/>
      <c r="E40" s="86"/>
      <c r="F40" s="88"/>
      <c r="G40" s="19"/>
    </row>
    <row r="41" spans="1:7" x14ac:dyDescent="0.25">
      <c r="A41" s="87" t="s">
        <v>598</v>
      </c>
      <c r="B41" s="89" t="s">
        <v>443</v>
      </c>
      <c r="C41" s="85" t="s">
        <v>589</v>
      </c>
      <c r="D41" s="90"/>
      <c r="E41" s="86"/>
      <c r="F41" s="90"/>
      <c r="G41" s="19"/>
    </row>
    <row r="42" spans="1:7" ht="30" x14ac:dyDescent="0.25">
      <c r="A42" s="91" t="s">
        <v>599</v>
      </c>
      <c r="B42" s="36" t="s">
        <v>438</v>
      </c>
      <c r="C42" s="85" t="s">
        <v>600</v>
      </c>
      <c r="D42" s="16" t="s">
        <v>462</v>
      </c>
      <c r="E42" s="17">
        <v>90</v>
      </c>
      <c r="F42" s="18">
        <v>198</v>
      </c>
      <c r="G42" s="37">
        <f>E42*F42</f>
        <v>17820</v>
      </c>
    </row>
    <row r="43" spans="1:7" ht="75" x14ac:dyDescent="0.25">
      <c r="A43" s="142" t="s">
        <v>624</v>
      </c>
      <c r="B43" s="192" t="s">
        <v>390</v>
      </c>
      <c r="C43" s="85" t="s">
        <v>389</v>
      </c>
      <c r="D43" s="16" t="s">
        <v>606</v>
      </c>
      <c r="E43" s="325">
        <v>7.2</v>
      </c>
      <c r="F43" s="18"/>
      <c r="G43" s="19">
        <f>G42*E43/100</f>
        <v>1283.04</v>
      </c>
    </row>
    <row r="44" spans="1:7" ht="15.75" thickBot="1" x14ac:dyDescent="0.3">
      <c r="A44" s="142" t="s">
        <v>387</v>
      </c>
      <c r="B44" s="36" t="s">
        <v>388</v>
      </c>
      <c r="C44" s="140"/>
      <c r="D44" s="210"/>
      <c r="E44" s="141"/>
      <c r="F44" s="324"/>
      <c r="G44" s="33">
        <f>G42+G43</f>
        <v>19103.04</v>
      </c>
    </row>
    <row r="45" spans="1:7" ht="15.75" thickTop="1" x14ac:dyDescent="0.25">
      <c r="A45" s="388" t="s">
        <v>601</v>
      </c>
      <c r="B45" s="389"/>
      <c r="C45" s="389"/>
      <c r="D45" s="389"/>
      <c r="E45" s="389"/>
      <c r="F45" s="390"/>
      <c r="G45" s="79">
        <f>G44</f>
        <v>19103.04</v>
      </c>
    </row>
    <row r="46" spans="1:7" ht="15.75" thickBot="1" x14ac:dyDescent="0.3">
      <c r="A46" s="393" t="s">
        <v>586</v>
      </c>
      <c r="B46" s="394"/>
      <c r="C46" s="394"/>
      <c r="D46" s="394"/>
      <c r="E46" s="394"/>
      <c r="F46" s="395"/>
      <c r="G46" s="71">
        <v>0</v>
      </c>
    </row>
    <row r="47" spans="1:7" ht="15.75" thickTop="1" x14ac:dyDescent="0.25">
      <c r="A47" s="399" t="s">
        <v>602</v>
      </c>
      <c r="B47" s="400"/>
      <c r="C47" s="400"/>
      <c r="D47" s="400"/>
      <c r="E47" s="400"/>
      <c r="F47" s="401"/>
      <c r="G47" s="93">
        <f>G8+G34+G45</f>
        <v>207933.27</v>
      </c>
    </row>
    <row r="48" spans="1:7" ht="15.75" thickBot="1" x14ac:dyDescent="0.3">
      <c r="A48" s="393" t="s">
        <v>586</v>
      </c>
      <c r="B48" s="394"/>
      <c r="C48" s="394"/>
      <c r="D48" s="394"/>
      <c r="E48" s="394"/>
      <c r="F48" s="395"/>
      <c r="G48" s="71">
        <f>G9+G35+G46</f>
        <v>2122.44</v>
      </c>
    </row>
    <row r="49" spans="1:7" ht="15.75" thickTop="1" x14ac:dyDescent="0.25">
      <c r="A49" s="94"/>
      <c r="B49" s="36" t="s">
        <v>603</v>
      </c>
      <c r="C49" s="95"/>
      <c r="D49" s="95"/>
      <c r="E49" s="96">
        <v>1.02</v>
      </c>
      <c r="F49" s="97"/>
      <c r="G49" s="98">
        <f>G47*E49</f>
        <v>212091.94</v>
      </c>
    </row>
    <row r="50" spans="1:7" ht="15.75" thickBot="1" x14ac:dyDescent="0.3">
      <c r="A50" s="99"/>
      <c r="B50" s="36" t="s">
        <v>604</v>
      </c>
      <c r="C50" s="100" t="s">
        <v>605</v>
      </c>
      <c r="D50" s="101" t="s">
        <v>606</v>
      </c>
      <c r="E50" s="221">
        <v>20</v>
      </c>
      <c r="F50" s="18"/>
      <c r="G50" s="37">
        <f>G49*E50/100</f>
        <v>42418.39</v>
      </c>
    </row>
    <row r="51" spans="1:7" ht="15.75" thickTop="1" x14ac:dyDescent="0.25">
      <c r="A51" s="388" t="s">
        <v>607</v>
      </c>
      <c r="B51" s="389"/>
      <c r="C51" s="389"/>
      <c r="D51" s="389"/>
      <c r="E51" s="389"/>
      <c r="F51" s="390"/>
      <c r="G51" s="79">
        <f>G49+G50</f>
        <v>254510.33</v>
      </c>
    </row>
    <row r="52" spans="1:7" x14ac:dyDescent="0.25">
      <c r="A52" s="103"/>
      <c r="B52" s="391" t="s">
        <v>586</v>
      </c>
      <c r="C52" s="391"/>
      <c r="D52" s="391"/>
      <c r="E52" s="391"/>
      <c r="F52" s="392"/>
      <c r="G52" s="104">
        <f>G48*E49*1.2</f>
        <v>2597.87</v>
      </c>
    </row>
    <row r="53" spans="1:7" ht="15.75" thickBot="1" x14ac:dyDescent="0.3">
      <c r="A53" s="393" t="s">
        <v>608</v>
      </c>
      <c r="B53" s="394"/>
      <c r="C53" s="394"/>
      <c r="D53" s="394"/>
      <c r="E53" s="394"/>
      <c r="F53" s="395"/>
      <c r="G53" s="71">
        <f>G44*E49*1.2</f>
        <v>23382.12</v>
      </c>
    </row>
    <row r="54" spans="1:7" ht="15.75" thickTop="1" x14ac:dyDescent="0.25"/>
  </sheetData>
  <mergeCells count="24">
    <mergeCell ref="A9:F9"/>
    <mergeCell ref="A10:G10"/>
    <mergeCell ref="A1:G1"/>
    <mergeCell ref="A2:G2"/>
    <mergeCell ref="A3:G3"/>
    <mergeCell ref="A4:A5"/>
    <mergeCell ref="B4:B5"/>
    <mergeCell ref="A7:G7"/>
    <mergeCell ref="A8:F8"/>
    <mergeCell ref="C4:C5"/>
    <mergeCell ref="D4:D5"/>
    <mergeCell ref="E4:E5"/>
    <mergeCell ref="F4:G4"/>
    <mergeCell ref="B52:F52"/>
    <mergeCell ref="A53:F53"/>
    <mergeCell ref="C12:G12"/>
    <mergeCell ref="A36:G36"/>
    <mergeCell ref="A45:F45"/>
    <mergeCell ref="A46:F46"/>
    <mergeCell ref="A48:F48"/>
    <mergeCell ref="A51:F51"/>
    <mergeCell ref="A35:F35"/>
    <mergeCell ref="A47:F47"/>
    <mergeCell ref="A34:F34"/>
  </mergeCells>
  <phoneticPr fontId="0" type="noConversion"/>
  <pageMargins left="0.7" right="0.7" top="0.75" bottom="0.75" header="0.3" footer="0.3"/>
  <pageSetup paperSize="9" scale="8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topLeftCell="A115" workbookViewId="0">
      <selection activeCell="B184" sqref="B184"/>
    </sheetView>
  </sheetViews>
  <sheetFormatPr defaultRowHeight="15" x14ac:dyDescent="0.25"/>
  <sheetData/>
  <phoneticPr fontId="0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8" shapeId="34818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409575</xdr:colOff>
                <xdr:row>50</xdr:row>
                <xdr:rowOff>0</xdr:rowOff>
              </to>
            </anchor>
          </objectPr>
        </oleObject>
      </mc:Choice>
      <mc:Fallback>
        <oleObject progId="Word.Document.8" shapeId="34818" r:id="rId3"/>
      </mc:Fallback>
    </mc:AlternateContent>
    <mc:AlternateContent xmlns:mc="http://schemas.openxmlformats.org/markup-compatibility/2006">
      <mc:Choice Requires="x14">
        <oleObject progId="Word.Document.8" shapeId="34819" r:id="rId5">
          <objectPr defaultSize="0" r:id="rId6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10</xdr:col>
                <xdr:colOff>409575</xdr:colOff>
                <xdr:row>99</xdr:row>
                <xdr:rowOff>0</xdr:rowOff>
              </to>
            </anchor>
          </objectPr>
        </oleObject>
      </mc:Choice>
      <mc:Fallback>
        <oleObject progId="Word.Document.8" shapeId="34819" r:id="rId5"/>
      </mc:Fallback>
    </mc:AlternateContent>
    <mc:AlternateContent xmlns:mc="http://schemas.openxmlformats.org/markup-compatibility/2006">
      <mc:Choice Requires="x14">
        <oleObject progId="Word.Document.8" shapeId="34820" r:id="rId7">
          <objectPr defaultSize="0" r:id="rId8">
            <anchor moveWithCells="1">
              <from>
                <xdr:col>0</xdr:col>
                <xdr:colOff>0</xdr:colOff>
                <xdr:row>99</xdr:row>
                <xdr:rowOff>0</xdr:rowOff>
              </from>
              <to>
                <xdr:col>10</xdr:col>
                <xdr:colOff>409575</xdr:colOff>
                <xdr:row>147</xdr:row>
                <xdr:rowOff>38100</xdr:rowOff>
              </to>
            </anchor>
          </objectPr>
        </oleObject>
      </mc:Choice>
      <mc:Fallback>
        <oleObject progId="Word.Document.8" shapeId="34820" r:id="rId7"/>
      </mc:Fallback>
    </mc:AlternateContent>
    <mc:AlternateContent xmlns:mc="http://schemas.openxmlformats.org/markup-compatibility/2006">
      <mc:Choice Requires="x14">
        <oleObject progId="Word.Document.8" shapeId="34821" r:id="rId9">
          <objectPr defaultSize="0" r:id="rId10">
            <anchor moveWithCells="1">
              <from>
                <xdr:col>0</xdr:col>
                <xdr:colOff>0</xdr:colOff>
                <xdr:row>147</xdr:row>
                <xdr:rowOff>0</xdr:rowOff>
              </from>
              <to>
                <xdr:col>10</xdr:col>
                <xdr:colOff>409575</xdr:colOff>
                <xdr:row>195</xdr:row>
                <xdr:rowOff>209550</xdr:rowOff>
              </to>
            </anchor>
          </objectPr>
        </oleObject>
      </mc:Choice>
      <mc:Fallback>
        <oleObject progId="Word.Document.8" shapeId="34821" r:id="rId9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G122"/>
  <sheetViews>
    <sheetView topLeftCell="A85" workbookViewId="0">
      <selection activeCell="F126" sqref="F126"/>
    </sheetView>
  </sheetViews>
  <sheetFormatPr defaultColWidth="8.85546875" defaultRowHeight="15" x14ac:dyDescent="0.25"/>
  <cols>
    <col min="1" max="1" width="8.85546875" style="155"/>
    <col min="2" max="2" width="48.7109375" style="155" customWidth="1"/>
    <col min="3" max="3" width="6.85546875" style="155" customWidth="1"/>
    <col min="4" max="4" width="27.28515625" style="155" customWidth="1"/>
    <col min="5" max="5" width="22.7109375" style="155" customWidth="1"/>
    <col min="6" max="6" width="19.140625" style="155" customWidth="1"/>
    <col min="7" max="7" width="25.85546875" style="155" customWidth="1"/>
    <col min="8" max="16384" width="8.85546875" style="155"/>
  </cols>
  <sheetData>
    <row r="3" spans="1:6" x14ac:dyDescent="0.25">
      <c r="B3" s="156" t="s">
        <v>68</v>
      </c>
    </row>
    <row r="4" spans="1:6" ht="28.9" customHeight="1" thickBot="1" x14ac:dyDescent="0.3">
      <c r="D4" s="564" t="s">
        <v>455</v>
      </c>
      <c r="E4" s="564"/>
      <c r="F4" s="564"/>
    </row>
    <row r="5" spans="1:6" ht="30.75" thickTop="1" x14ac:dyDescent="0.25">
      <c r="B5" s="561" t="s">
        <v>69</v>
      </c>
      <c r="C5" s="157"/>
      <c r="D5" s="158" t="s">
        <v>70</v>
      </c>
      <c r="E5" s="159" t="s">
        <v>71</v>
      </c>
      <c r="F5" s="160"/>
    </row>
    <row r="6" spans="1:6" x14ac:dyDescent="0.25">
      <c r="B6" s="562"/>
      <c r="C6" s="161"/>
      <c r="D6" s="162" t="s">
        <v>72</v>
      </c>
      <c r="E6" s="163" t="s">
        <v>73</v>
      </c>
      <c r="F6" s="164"/>
    </row>
    <row r="7" spans="1:6" x14ac:dyDescent="0.25">
      <c r="B7" s="562"/>
      <c r="C7" s="161"/>
      <c r="D7" s="162" t="s">
        <v>74</v>
      </c>
      <c r="E7" s="163" t="s">
        <v>75</v>
      </c>
      <c r="F7" s="164" t="s">
        <v>76</v>
      </c>
    </row>
    <row r="8" spans="1:6" ht="15.75" thickBot="1" x14ac:dyDescent="0.3">
      <c r="B8" s="563"/>
      <c r="C8" s="165"/>
      <c r="D8" s="166">
        <v>800</v>
      </c>
      <c r="E8" s="167">
        <v>1100</v>
      </c>
      <c r="F8" s="168">
        <v>825</v>
      </c>
    </row>
    <row r="9" spans="1:6" x14ac:dyDescent="0.25">
      <c r="A9" s="155" t="s">
        <v>77</v>
      </c>
      <c r="B9" s="169" t="s">
        <v>78</v>
      </c>
      <c r="C9" s="170"/>
      <c r="D9" s="171">
        <v>580438</v>
      </c>
      <c r="E9" s="172">
        <v>731545.72</v>
      </c>
      <c r="F9" s="173">
        <f>E9-(E8-F8)*(E9-D9)/(E8-D8)</f>
        <v>593030.31000000006</v>
      </c>
    </row>
    <row r="10" spans="1:6" x14ac:dyDescent="0.25">
      <c r="A10" s="155" t="s">
        <v>79</v>
      </c>
      <c r="B10" s="169" t="s">
        <v>435</v>
      </c>
      <c r="C10" s="170"/>
      <c r="D10" s="171"/>
      <c r="E10" s="172"/>
      <c r="F10" s="173"/>
    </row>
    <row r="11" spans="1:6" x14ac:dyDescent="0.25">
      <c r="A11" s="155" t="s">
        <v>80</v>
      </c>
      <c r="B11" s="169" t="s">
        <v>81</v>
      </c>
      <c r="C11" s="170"/>
      <c r="D11" s="171">
        <v>17296.060000000001</v>
      </c>
      <c r="E11" s="172">
        <v>19690.21</v>
      </c>
      <c r="F11" s="173">
        <f>E11-(E8-F8)*(E11-D11)/(E8-D8)</f>
        <v>17495.57</v>
      </c>
    </row>
    <row r="12" spans="1:6" x14ac:dyDescent="0.25">
      <c r="A12" s="155" t="s">
        <v>82</v>
      </c>
      <c r="B12" s="169" t="s">
        <v>83</v>
      </c>
      <c r="C12" s="170"/>
      <c r="D12" s="171">
        <v>41724.54</v>
      </c>
      <c r="E12" s="172">
        <v>59187.21</v>
      </c>
      <c r="F12" s="173">
        <f>E12-(E8-F8)*(E12-D12)/(E8-D8)</f>
        <v>43179.76</v>
      </c>
    </row>
    <row r="13" spans="1:6" ht="30" x14ac:dyDescent="0.25">
      <c r="A13" s="155" t="s">
        <v>84</v>
      </c>
      <c r="B13" s="169" t="s">
        <v>85</v>
      </c>
      <c r="C13" s="170"/>
      <c r="D13" s="171">
        <v>725.55</v>
      </c>
      <c r="E13" s="172">
        <v>665.04</v>
      </c>
      <c r="F13" s="173">
        <f>F9/F8</f>
        <v>718.82</v>
      </c>
    </row>
    <row r="14" spans="1:6" x14ac:dyDescent="0.25">
      <c r="A14" s="155" t="s">
        <v>86</v>
      </c>
      <c r="B14" s="169" t="s">
        <v>87</v>
      </c>
      <c r="C14" s="170"/>
      <c r="D14" s="171">
        <v>31.71</v>
      </c>
      <c r="E14" s="172">
        <v>35.590000000000003</v>
      </c>
      <c r="F14" s="173">
        <f>E14-(E8-F8)*(E14-D14)/(E8-D8)</f>
        <v>32.03</v>
      </c>
    </row>
    <row r="15" spans="1:6" x14ac:dyDescent="0.25">
      <c r="A15" s="155" t="s">
        <v>88</v>
      </c>
      <c r="B15" s="169" t="s">
        <v>89</v>
      </c>
      <c r="C15" s="170"/>
      <c r="D15" s="171">
        <v>6.71</v>
      </c>
      <c r="E15" s="172">
        <v>8.11</v>
      </c>
      <c r="F15" s="173">
        <f>E15-(E8-F8)*(E15-D15)/(E8-D8)</f>
        <v>6.83</v>
      </c>
    </row>
    <row r="16" spans="1:6" x14ac:dyDescent="0.25">
      <c r="A16" s="155" t="s">
        <v>90</v>
      </c>
      <c r="B16" s="169" t="s">
        <v>91</v>
      </c>
      <c r="C16" s="170"/>
      <c r="D16" s="171">
        <v>46411.58</v>
      </c>
      <c r="E16" s="172">
        <v>73507.63</v>
      </c>
      <c r="F16" s="173"/>
    </row>
    <row r="17" spans="2:6" x14ac:dyDescent="0.25">
      <c r="B17" s="169" t="s">
        <v>92</v>
      </c>
      <c r="C17" s="170"/>
      <c r="D17" s="171">
        <f>D9/D14</f>
        <v>18304.57</v>
      </c>
      <c r="E17" s="172">
        <f>E9/E14</f>
        <v>20554.810000000001</v>
      </c>
      <c r="F17" s="173">
        <f>E17-(E8-F8)*(E17-D17)/(E8-D8)</f>
        <v>18492.09</v>
      </c>
    </row>
    <row r="18" spans="2:6" ht="15.75" thickBot="1" x14ac:dyDescent="0.3">
      <c r="B18" s="174" t="s">
        <v>93</v>
      </c>
      <c r="C18" s="175"/>
      <c r="D18" s="176">
        <f>D9/D15</f>
        <v>86503.43</v>
      </c>
      <c r="E18" s="177">
        <f>E9/E15</f>
        <v>90202.92</v>
      </c>
      <c r="F18" s="178">
        <f>E18-(E8-F8)*(E18-D18)/(E8-D8)</f>
        <v>86811.72</v>
      </c>
    </row>
    <row r="19" spans="2:6" ht="15.75" thickTop="1" x14ac:dyDescent="0.25">
      <c r="B19" s="179"/>
      <c r="C19" s="179"/>
    </row>
    <row r="20" spans="2:6" ht="30" x14ac:dyDescent="0.25">
      <c r="B20" s="180" t="s">
        <v>94</v>
      </c>
      <c r="C20" s="181"/>
      <c r="D20" s="182">
        <f>D17/800</f>
        <v>22.88</v>
      </c>
      <c r="E20" s="182">
        <f>E17/1100</f>
        <v>18.690000000000001</v>
      </c>
      <c r="F20" s="182">
        <f>F17/960</f>
        <v>19.260000000000002</v>
      </c>
    </row>
    <row r="22" spans="2:6" x14ac:dyDescent="0.25">
      <c r="B22" s="180" t="s">
        <v>95</v>
      </c>
      <c r="C22" s="179"/>
    </row>
    <row r="23" spans="2:6" x14ac:dyDescent="0.25">
      <c r="B23" s="180" t="s">
        <v>96</v>
      </c>
      <c r="C23" s="180"/>
      <c r="D23" s="183"/>
      <c r="E23" s="183"/>
      <c r="F23" s="183">
        <f>F17/3</f>
        <v>6164.03</v>
      </c>
    </row>
    <row r="24" spans="2:6" x14ac:dyDescent="0.25">
      <c r="B24" s="180" t="s">
        <v>97</v>
      </c>
      <c r="C24" s="180"/>
      <c r="D24" s="183"/>
      <c r="E24" s="183"/>
      <c r="F24" s="183">
        <f>F23*2</f>
        <v>12328.06</v>
      </c>
    </row>
    <row r="25" spans="2:6" x14ac:dyDescent="0.25">
      <c r="B25" s="180"/>
      <c r="C25" s="180"/>
      <c r="D25" s="183"/>
      <c r="E25" s="183"/>
      <c r="F25" s="183"/>
    </row>
    <row r="26" spans="2:6" x14ac:dyDescent="0.25">
      <c r="B26" s="180"/>
      <c r="C26" s="180"/>
      <c r="D26" s="183"/>
      <c r="E26" s="183"/>
      <c r="F26" s="183"/>
    </row>
    <row r="27" spans="2:6" x14ac:dyDescent="0.25">
      <c r="B27" s="180"/>
      <c r="C27" s="180"/>
      <c r="D27" s="183"/>
      <c r="E27" s="183"/>
      <c r="F27" s="183"/>
    </row>
    <row r="28" spans="2:6" ht="15.75" thickBot="1" x14ac:dyDescent="0.3">
      <c r="D28" s="564" t="s">
        <v>455</v>
      </c>
      <c r="E28" s="564"/>
      <c r="F28" s="564"/>
    </row>
    <row r="29" spans="2:6" ht="30.75" thickTop="1" x14ac:dyDescent="0.25">
      <c r="B29" s="561" t="s">
        <v>69</v>
      </c>
      <c r="C29" s="157"/>
      <c r="D29" s="158" t="s">
        <v>98</v>
      </c>
      <c r="E29" s="159"/>
      <c r="F29" s="160"/>
    </row>
    <row r="30" spans="2:6" x14ac:dyDescent="0.25">
      <c r="B30" s="562"/>
      <c r="C30" s="161"/>
      <c r="D30" s="162" t="s">
        <v>99</v>
      </c>
      <c r="E30" s="163"/>
      <c r="F30" s="164"/>
    </row>
    <row r="31" spans="2:6" x14ac:dyDescent="0.25">
      <c r="B31" s="562"/>
      <c r="C31" s="161"/>
      <c r="D31" s="162" t="s">
        <v>74</v>
      </c>
      <c r="E31" s="163"/>
      <c r="F31" s="164" t="s">
        <v>76</v>
      </c>
    </row>
    <row r="32" spans="2:6" ht="15.75" thickBot="1" x14ac:dyDescent="0.3">
      <c r="B32" s="563"/>
      <c r="C32" s="165"/>
      <c r="D32" s="166">
        <v>1225</v>
      </c>
      <c r="E32" s="167"/>
      <c r="F32" s="168">
        <v>1100</v>
      </c>
    </row>
    <row r="33" spans="2:7" x14ac:dyDescent="0.25">
      <c r="B33" s="169" t="s">
        <v>78</v>
      </c>
      <c r="C33" s="170"/>
      <c r="D33" s="171">
        <v>976420.85</v>
      </c>
      <c r="E33" s="172"/>
      <c r="F33" s="173">
        <f>D37*F32</f>
        <v>877503</v>
      </c>
      <c r="G33" s="155">
        <f>D37*F32</f>
        <v>877503</v>
      </c>
    </row>
    <row r="34" spans="2:7" x14ac:dyDescent="0.25">
      <c r="B34" s="169" t="s">
        <v>435</v>
      </c>
      <c r="C34" s="170"/>
      <c r="D34" s="171"/>
      <c r="E34" s="172"/>
      <c r="F34" s="173"/>
    </row>
    <row r="35" spans="2:7" x14ac:dyDescent="0.25">
      <c r="B35" s="169" t="s">
        <v>81</v>
      </c>
      <c r="C35" s="170"/>
      <c r="D35" s="171">
        <v>24520.39</v>
      </c>
      <c r="E35" s="172"/>
      <c r="F35" s="173">
        <f>E35-(E32-F32)*(E35-D35)/(E32-D32)</f>
        <v>22018.31</v>
      </c>
      <c r="G35" s="155">
        <f>D39*F32</f>
        <v>22022</v>
      </c>
    </row>
    <row r="36" spans="2:7" x14ac:dyDescent="0.25">
      <c r="B36" s="169" t="s">
        <v>83</v>
      </c>
      <c r="C36" s="170"/>
      <c r="D36" s="171">
        <v>96741.99</v>
      </c>
      <c r="E36" s="172"/>
      <c r="F36" s="173">
        <f>E36-(E32-F32)*(E36-D36)/(E32-D32)</f>
        <v>86870.36</v>
      </c>
      <c r="G36" s="155">
        <f>D40*F32</f>
        <v>86867</v>
      </c>
    </row>
    <row r="37" spans="2:7" ht="30" x14ac:dyDescent="0.25">
      <c r="B37" s="169" t="s">
        <v>85</v>
      </c>
      <c r="C37" s="170"/>
      <c r="D37" s="171">
        <v>797.73</v>
      </c>
      <c r="E37" s="172"/>
      <c r="F37" s="173">
        <f>F33/F32</f>
        <v>797.73</v>
      </c>
    </row>
    <row r="38" spans="2:7" x14ac:dyDescent="0.25">
      <c r="B38" s="169" t="s">
        <v>435</v>
      </c>
      <c r="C38" s="170"/>
      <c r="D38" s="171"/>
      <c r="E38" s="172"/>
      <c r="F38" s="173"/>
    </row>
    <row r="39" spans="2:7" x14ac:dyDescent="0.25">
      <c r="B39" s="169" t="s">
        <v>66</v>
      </c>
      <c r="C39" s="170"/>
      <c r="D39" s="171">
        <f>D35/D32</f>
        <v>20.02</v>
      </c>
      <c r="E39" s="172"/>
      <c r="F39" s="173"/>
    </row>
    <row r="40" spans="2:7" x14ac:dyDescent="0.25">
      <c r="B40" s="169" t="s">
        <v>83</v>
      </c>
      <c r="C40" s="170"/>
      <c r="D40" s="171">
        <f>D36/D32</f>
        <v>78.97</v>
      </c>
      <c r="E40" s="172"/>
      <c r="F40" s="173"/>
    </row>
    <row r="41" spans="2:7" x14ac:dyDescent="0.25">
      <c r="B41" s="169" t="s">
        <v>87</v>
      </c>
      <c r="C41" s="170"/>
      <c r="D41" s="171">
        <v>37.840000000000003</v>
      </c>
      <c r="E41" s="172"/>
      <c r="F41" s="173">
        <f>E41-(E32-F32)*(E41-D41)/(E32-D32)</f>
        <v>33.979999999999997</v>
      </c>
    </row>
    <row r="42" spans="2:7" x14ac:dyDescent="0.25">
      <c r="B42" s="169" t="s">
        <v>89</v>
      </c>
      <c r="C42" s="170"/>
      <c r="D42" s="171">
        <v>8.89</v>
      </c>
      <c r="E42" s="172"/>
      <c r="F42" s="173">
        <f>E42-(E32-F32)*(E42-D42)/(E32-D32)</f>
        <v>7.98</v>
      </c>
    </row>
    <row r="43" spans="2:7" x14ac:dyDescent="0.25">
      <c r="B43" s="169" t="s">
        <v>91</v>
      </c>
      <c r="C43" s="170"/>
      <c r="D43" s="171">
        <v>57605.96</v>
      </c>
      <c r="E43" s="172"/>
      <c r="F43" s="173"/>
    </row>
    <row r="44" spans="2:7" x14ac:dyDescent="0.25">
      <c r="B44" s="169" t="s">
        <v>92</v>
      </c>
      <c r="C44" s="170"/>
      <c r="D44" s="171">
        <f>D33/D41</f>
        <v>25803.93</v>
      </c>
      <c r="E44" s="172"/>
      <c r="F44" s="173">
        <f>E44-(E32-F32)*(E44-D44)/(E32-D32)</f>
        <v>23170.880000000001</v>
      </c>
    </row>
    <row r="45" spans="2:7" ht="15.75" thickBot="1" x14ac:dyDescent="0.3">
      <c r="B45" s="174" t="s">
        <v>93</v>
      </c>
      <c r="C45" s="175"/>
      <c r="D45" s="176">
        <f>D33/D42</f>
        <v>109833.62</v>
      </c>
      <c r="E45" s="177"/>
      <c r="F45" s="178">
        <f>E45-(E32-F32)*(E45-D45)/(E32-D32)</f>
        <v>98626.11</v>
      </c>
    </row>
    <row r="46" spans="2:7" ht="15.75" thickTop="1" x14ac:dyDescent="0.25">
      <c r="B46" s="179"/>
      <c r="C46" s="179"/>
    </row>
    <row r="47" spans="2:7" ht="30" x14ac:dyDescent="0.25">
      <c r="B47" s="179" t="s">
        <v>94</v>
      </c>
      <c r="C47" s="179"/>
      <c r="D47" s="155">
        <f>D44/120</f>
        <v>215.03</v>
      </c>
      <c r="E47" s="155">
        <f>E44/330</f>
        <v>0</v>
      </c>
    </row>
    <row r="48" spans="2:7" x14ac:dyDescent="0.25">
      <c r="B48" s="180"/>
      <c r="C48" s="180"/>
      <c r="D48" s="183"/>
      <c r="E48" s="183"/>
      <c r="F48" s="183"/>
    </row>
    <row r="49" spans="2:6" ht="15.75" thickBot="1" x14ac:dyDescent="0.3">
      <c r="B49" s="179"/>
      <c r="C49" s="179"/>
    </row>
    <row r="50" spans="2:6" ht="30.75" thickTop="1" x14ac:dyDescent="0.25">
      <c r="B50" s="561" t="s">
        <v>69</v>
      </c>
      <c r="C50" s="157"/>
      <c r="D50" s="158" t="s">
        <v>70</v>
      </c>
      <c r="E50" s="159" t="s">
        <v>100</v>
      </c>
      <c r="F50" s="160"/>
    </row>
    <row r="51" spans="2:6" x14ac:dyDescent="0.25">
      <c r="B51" s="562"/>
      <c r="C51" s="161"/>
      <c r="D51" s="15" t="s">
        <v>101</v>
      </c>
      <c r="E51" s="15" t="s">
        <v>102</v>
      </c>
      <c r="F51" s="164"/>
    </row>
    <row r="52" spans="2:6" x14ac:dyDescent="0.25">
      <c r="B52" s="562"/>
      <c r="C52" s="161"/>
      <c r="D52" s="162" t="s">
        <v>74</v>
      </c>
      <c r="E52" s="163" t="s">
        <v>75</v>
      </c>
      <c r="F52" s="164" t="s">
        <v>76</v>
      </c>
    </row>
    <row r="53" spans="2:6" ht="15.75" thickBot="1" x14ac:dyDescent="0.3">
      <c r="B53" s="563"/>
      <c r="C53" s="165"/>
      <c r="D53" s="166">
        <v>800</v>
      </c>
      <c r="E53" s="167">
        <v>1200</v>
      </c>
      <c r="F53" s="168">
        <v>825</v>
      </c>
    </row>
    <row r="54" spans="2:6" x14ac:dyDescent="0.25">
      <c r="B54" s="169" t="s">
        <v>103</v>
      </c>
      <c r="C54" s="170"/>
      <c r="D54" s="171">
        <v>10.51</v>
      </c>
      <c r="E54" s="172">
        <v>9.76</v>
      </c>
      <c r="F54" s="173">
        <f>E54-(E53-F53)*(E54-D54)/(E53-D53)</f>
        <v>10.46</v>
      </c>
    </row>
    <row r="55" spans="2:6" ht="15.75" thickBot="1" x14ac:dyDescent="0.3">
      <c r="B55" s="174" t="s">
        <v>586</v>
      </c>
      <c r="C55" s="175"/>
      <c r="D55" s="176">
        <v>0.01</v>
      </c>
      <c r="E55" s="177">
        <v>0.01</v>
      </c>
      <c r="F55" s="178">
        <v>0.01</v>
      </c>
    </row>
    <row r="56" spans="2:6" ht="15.75" hidden="1" thickTop="1" x14ac:dyDescent="0.25">
      <c r="B56" s="184" t="s">
        <v>81</v>
      </c>
      <c r="C56" s="185"/>
      <c r="D56" s="186">
        <v>4888.95</v>
      </c>
      <c r="E56" s="161">
        <v>13745.36</v>
      </c>
      <c r="F56" s="186">
        <f>E56-(E53-F53)*(E56-D56)/(E53-D53)</f>
        <v>5442.48</v>
      </c>
    </row>
    <row r="57" spans="2:6" ht="15.75" hidden="1" thickTop="1" x14ac:dyDescent="0.25">
      <c r="B57" s="187" t="s">
        <v>83</v>
      </c>
      <c r="C57" s="170"/>
      <c r="D57" s="171">
        <v>8589.16</v>
      </c>
      <c r="E57" s="172">
        <v>17124.21</v>
      </c>
      <c r="F57" s="171">
        <f>E57-(E53-F53)*(E57-D57)/(E53-D53)</f>
        <v>9122.6</v>
      </c>
    </row>
    <row r="58" spans="2:6" ht="30.75" hidden="1" thickTop="1" x14ac:dyDescent="0.25">
      <c r="B58" s="187" t="s">
        <v>85</v>
      </c>
      <c r="C58" s="170"/>
      <c r="D58" s="171">
        <v>1167.49</v>
      </c>
      <c r="E58" s="172">
        <v>884.1</v>
      </c>
      <c r="F58" s="171">
        <f>F54/F53</f>
        <v>0.01</v>
      </c>
    </row>
    <row r="59" spans="2:6" ht="15.75" hidden="1" thickTop="1" x14ac:dyDescent="0.25">
      <c r="B59" s="187" t="s">
        <v>87</v>
      </c>
      <c r="C59" s="170"/>
      <c r="D59" s="171">
        <v>54.56</v>
      </c>
      <c r="E59" s="172">
        <v>37.44</v>
      </c>
      <c r="F59" s="171">
        <f>E59-(E53-F53)*(E59-D59)/(E53-D53)</f>
        <v>53.49</v>
      </c>
    </row>
    <row r="60" spans="2:6" ht="15.75" hidden="1" thickTop="1" x14ac:dyDescent="0.25">
      <c r="B60" s="187" t="s">
        <v>89</v>
      </c>
      <c r="C60" s="170"/>
      <c r="D60" s="171">
        <v>6.73</v>
      </c>
      <c r="E60" s="172">
        <v>9.85</v>
      </c>
      <c r="F60" s="171">
        <f>E60-(E53-F53)*(E60-D60)/(E53-D53)</f>
        <v>6.93</v>
      </c>
    </row>
    <row r="61" spans="2:6" ht="15.75" hidden="1" thickTop="1" x14ac:dyDescent="0.25">
      <c r="B61" s="187" t="s">
        <v>91</v>
      </c>
      <c r="C61" s="170"/>
      <c r="D61" s="171">
        <v>29994</v>
      </c>
      <c r="E61" s="172">
        <v>27879.66</v>
      </c>
      <c r="F61" s="171"/>
    </row>
    <row r="62" spans="2:6" ht="15.75" hidden="1" thickTop="1" x14ac:dyDescent="0.25">
      <c r="B62" s="187" t="s">
        <v>92</v>
      </c>
      <c r="C62" s="170"/>
      <c r="D62" s="171">
        <f>D54/D59</f>
        <v>0.19</v>
      </c>
      <c r="E62" s="172">
        <f>E54/E59</f>
        <v>0.26</v>
      </c>
      <c r="F62" s="171">
        <f>E62-(E53-F53)*(E62-D62)/(E53-D53)</f>
        <v>0.19</v>
      </c>
    </row>
    <row r="63" spans="2:6" ht="16.5" hidden="1" thickTop="1" thickBot="1" x14ac:dyDescent="0.3">
      <c r="B63" s="188" t="s">
        <v>93</v>
      </c>
      <c r="C63" s="189"/>
      <c r="D63" s="190">
        <f>D54/D60</f>
        <v>1.56</v>
      </c>
      <c r="E63" s="165">
        <f>E54/E60</f>
        <v>0.99</v>
      </c>
      <c r="F63" s="190">
        <f>E63-(E53-F53)*(E63-D63)/(E53-D53)</f>
        <v>1.52</v>
      </c>
    </row>
    <row r="64" spans="2:6" ht="15.75" thickTop="1" x14ac:dyDescent="0.25"/>
    <row r="68" spans="1:6" ht="28.9" customHeight="1" thickBot="1" x14ac:dyDescent="0.3">
      <c r="D68" s="564" t="s">
        <v>455</v>
      </c>
      <c r="E68" s="564"/>
      <c r="F68" s="564"/>
    </row>
    <row r="69" spans="1:6" ht="15.75" thickTop="1" x14ac:dyDescent="0.25">
      <c r="B69" s="561" t="s">
        <v>69</v>
      </c>
      <c r="C69" s="157"/>
      <c r="D69" s="158" t="s">
        <v>104</v>
      </c>
      <c r="E69" s="159" t="s">
        <v>105</v>
      </c>
      <c r="F69" s="160"/>
    </row>
    <row r="70" spans="1:6" x14ac:dyDescent="0.25">
      <c r="B70" s="562"/>
      <c r="C70" s="161"/>
      <c r="D70" s="162" t="s">
        <v>106</v>
      </c>
      <c r="E70" s="163" t="s">
        <v>107</v>
      </c>
      <c r="F70" s="164"/>
    </row>
    <row r="71" spans="1:6" x14ac:dyDescent="0.25">
      <c r="B71" s="562"/>
      <c r="C71" s="161"/>
      <c r="D71" s="162" t="s">
        <v>74</v>
      </c>
      <c r="E71" s="163" t="s">
        <v>75</v>
      </c>
      <c r="F71" s="164" t="s">
        <v>76</v>
      </c>
    </row>
    <row r="72" spans="1:6" ht="15.75" thickBot="1" x14ac:dyDescent="0.3">
      <c r="B72" s="563"/>
      <c r="C72" s="165"/>
      <c r="D72" s="166">
        <v>550</v>
      </c>
      <c r="E72" s="167">
        <v>800</v>
      </c>
      <c r="F72" s="168">
        <v>600</v>
      </c>
    </row>
    <row r="73" spans="1:6" x14ac:dyDescent="0.25">
      <c r="A73" s="155" t="s">
        <v>77</v>
      </c>
      <c r="B73" s="169" t="s">
        <v>78</v>
      </c>
      <c r="C73" s="170"/>
      <c r="D73" s="171">
        <v>459115.69</v>
      </c>
      <c r="E73" s="172">
        <v>580438</v>
      </c>
      <c r="F73" s="173">
        <f>E73-(E72-F72)*(E73-D73)/(E72-D72)</f>
        <v>483380.15</v>
      </c>
    </row>
    <row r="74" spans="1:6" x14ac:dyDescent="0.25">
      <c r="A74" s="155" t="s">
        <v>79</v>
      </c>
      <c r="B74" s="169" t="s">
        <v>435</v>
      </c>
      <c r="C74" s="170"/>
      <c r="D74" s="171"/>
      <c r="E74" s="172"/>
      <c r="F74" s="173"/>
    </row>
    <row r="75" spans="1:6" x14ac:dyDescent="0.25">
      <c r="A75" s="155" t="s">
        <v>80</v>
      </c>
      <c r="B75" s="169" t="s">
        <v>81</v>
      </c>
      <c r="C75" s="170"/>
      <c r="D75" s="171">
        <v>11782.06</v>
      </c>
      <c r="E75" s="172">
        <v>17296.060000000001</v>
      </c>
      <c r="F75" s="173">
        <f>E75-(E72-F72)*(E75-D75)/(E72-D72)</f>
        <v>12884.86</v>
      </c>
    </row>
    <row r="76" spans="1:6" x14ac:dyDescent="0.25">
      <c r="A76" s="155" t="s">
        <v>82</v>
      </c>
      <c r="B76" s="169" t="s">
        <v>83</v>
      </c>
      <c r="C76" s="170"/>
      <c r="D76" s="171">
        <v>31068.97</v>
      </c>
      <c r="E76" s="172">
        <v>41724.54</v>
      </c>
      <c r="F76" s="173">
        <f>E76-(E72-F72)*(E76-D76)/(E72-D72)</f>
        <v>33200.080000000002</v>
      </c>
    </row>
    <row r="77" spans="1:6" ht="30" x14ac:dyDescent="0.25">
      <c r="A77" s="155" t="s">
        <v>84</v>
      </c>
      <c r="B77" s="169" t="s">
        <v>85</v>
      </c>
      <c r="C77" s="170"/>
      <c r="D77" s="171">
        <v>834.76</v>
      </c>
      <c r="E77" s="172">
        <v>725.55</v>
      </c>
      <c r="F77" s="173">
        <f>F73/F72</f>
        <v>805.63</v>
      </c>
    </row>
    <row r="78" spans="1:6" x14ac:dyDescent="0.25">
      <c r="A78" s="155" t="s">
        <v>86</v>
      </c>
      <c r="B78" s="169" t="s">
        <v>87</v>
      </c>
      <c r="C78" s="170"/>
      <c r="D78" s="171"/>
      <c r="E78" s="172"/>
      <c r="F78" s="173"/>
    </row>
    <row r="79" spans="1:6" x14ac:dyDescent="0.25">
      <c r="A79" s="155" t="s">
        <v>88</v>
      </c>
      <c r="B79" s="169" t="s">
        <v>89</v>
      </c>
      <c r="C79" s="170"/>
      <c r="D79" s="171"/>
      <c r="E79" s="172"/>
      <c r="F79" s="173"/>
    </row>
    <row r="80" spans="1:6" x14ac:dyDescent="0.25">
      <c r="A80" s="155" t="s">
        <v>90</v>
      </c>
      <c r="B80" s="169" t="s">
        <v>91</v>
      </c>
      <c r="C80" s="170"/>
      <c r="D80" s="171"/>
      <c r="E80" s="172"/>
      <c r="F80" s="173"/>
    </row>
    <row r="81" spans="2:6" x14ac:dyDescent="0.25">
      <c r="B81" s="169" t="s">
        <v>92</v>
      </c>
      <c r="C81" s="170"/>
      <c r="D81" s="171"/>
      <c r="E81" s="172"/>
      <c r="F81" s="173"/>
    </row>
    <row r="82" spans="2:6" ht="15.75" thickBot="1" x14ac:dyDescent="0.3">
      <c r="B82" s="174" t="s">
        <v>93</v>
      </c>
      <c r="C82" s="175"/>
      <c r="D82" s="176"/>
      <c r="E82" s="177"/>
      <c r="F82" s="178"/>
    </row>
    <row r="83" spans="2:6" ht="15.75" thickTop="1" x14ac:dyDescent="0.25">
      <c r="B83" s="179"/>
      <c r="C83" s="179"/>
    </row>
    <row r="84" spans="2:6" ht="30" x14ac:dyDescent="0.25">
      <c r="B84" s="180" t="s">
        <v>94</v>
      </c>
      <c r="C84" s="181"/>
      <c r="D84" s="182">
        <f>D81/800</f>
        <v>0</v>
      </c>
      <c r="E84" s="182">
        <f>E81/1100</f>
        <v>0</v>
      </c>
      <c r="F84" s="182">
        <f>F81/960</f>
        <v>0</v>
      </c>
    </row>
    <row r="86" spans="2:6" x14ac:dyDescent="0.25">
      <c r="B86" s="180" t="s">
        <v>95</v>
      </c>
      <c r="C86" s="179"/>
    </row>
    <row r="87" spans="2:6" x14ac:dyDescent="0.25">
      <c r="B87" s="180" t="s">
        <v>96</v>
      </c>
      <c r="C87" s="180"/>
      <c r="D87" s="183"/>
      <c r="E87" s="183"/>
      <c r="F87" s="183">
        <f>F81/3</f>
        <v>0</v>
      </c>
    </row>
    <row r="88" spans="2:6" x14ac:dyDescent="0.25">
      <c r="B88" s="180" t="s">
        <v>97</v>
      </c>
      <c r="C88" s="180"/>
      <c r="D88" s="183"/>
      <c r="E88" s="183"/>
      <c r="F88" s="183">
        <f>F87*2</f>
        <v>0</v>
      </c>
    </row>
    <row r="91" spans="2:6" ht="15.75" thickBot="1" x14ac:dyDescent="0.3"/>
    <row r="92" spans="2:6" ht="30.75" thickTop="1" x14ac:dyDescent="0.25">
      <c r="B92" s="561" t="s">
        <v>69</v>
      </c>
      <c r="C92" s="157"/>
      <c r="D92" s="158" t="s">
        <v>104</v>
      </c>
      <c r="E92" s="159" t="s">
        <v>70</v>
      </c>
      <c r="F92" s="160"/>
    </row>
    <row r="93" spans="2:6" x14ac:dyDescent="0.25">
      <c r="B93" s="562"/>
      <c r="C93" s="161"/>
      <c r="D93" s="15" t="s">
        <v>108</v>
      </c>
      <c r="E93" s="15" t="s">
        <v>101</v>
      </c>
      <c r="F93" s="164"/>
    </row>
    <row r="94" spans="2:6" x14ac:dyDescent="0.25">
      <c r="B94" s="562"/>
      <c r="C94" s="161"/>
      <c r="D94" s="162" t="s">
        <v>74</v>
      </c>
      <c r="E94" s="163" t="s">
        <v>74</v>
      </c>
      <c r="F94" s="164" t="s">
        <v>76</v>
      </c>
    </row>
    <row r="95" spans="2:6" ht="15.75" thickBot="1" x14ac:dyDescent="0.3">
      <c r="B95" s="563"/>
      <c r="C95" s="165"/>
      <c r="D95" s="166">
        <v>550</v>
      </c>
      <c r="E95" s="167">
        <v>800</v>
      </c>
      <c r="F95" s="168">
        <v>600</v>
      </c>
    </row>
    <row r="96" spans="2:6" x14ac:dyDescent="0.25">
      <c r="B96" s="169" t="s">
        <v>103</v>
      </c>
      <c r="C96" s="170"/>
      <c r="D96" s="171">
        <v>10.97</v>
      </c>
      <c r="E96" s="172">
        <v>10.51</v>
      </c>
      <c r="F96" s="173">
        <f>E96-(E95-F95)*(E96-D96)/(E95-D95)</f>
        <v>10.88</v>
      </c>
    </row>
    <row r="97" spans="2:6" ht="15.75" thickBot="1" x14ac:dyDescent="0.3">
      <c r="B97" s="174" t="s">
        <v>586</v>
      </c>
      <c r="C97" s="175"/>
      <c r="D97" s="176">
        <v>0.01</v>
      </c>
      <c r="E97" s="177">
        <v>0.01</v>
      </c>
      <c r="F97" s="178">
        <v>0.01</v>
      </c>
    </row>
    <row r="98" spans="2:6" ht="15.75" hidden="1" thickTop="1" x14ac:dyDescent="0.25">
      <c r="B98" s="184" t="s">
        <v>81</v>
      </c>
      <c r="C98" s="185"/>
      <c r="D98" s="186">
        <v>4888.95</v>
      </c>
      <c r="E98" s="161">
        <v>13745.36</v>
      </c>
      <c r="F98" s="186">
        <f>E98-(E95-F95)*(E98-D98)/(E95-D95)</f>
        <v>6660.23</v>
      </c>
    </row>
    <row r="99" spans="2:6" ht="15.75" hidden="1" thickTop="1" x14ac:dyDescent="0.25">
      <c r="B99" s="187" t="s">
        <v>83</v>
      </c>
      <c r="C99" s="170"/>
      <c r="D99" s="171">
        <v>8589.16</v>
      </c>
      <c r="E99" s="172">
        <v>17124.21</v>
      </c>
      <c r="F99" s="171">
        <f>E99-(E95-F95)*(E99-D99)/(E95-D95)</f>
        <v>10296.17</v>
      </c>
    </row>
    <row r="100" spans="2:6" ht="30.75" hidden="1" thickTop="1" x14ac:dyDescent="0.25">
      <c r="B100" s="187" t="s">
        <v>85</v>
      </c>
      <c r="C100" s="170"/>
      <c r="D100" s="171">
        <v>1167.49</v>
      </c>
      <c r="E100" s="172">
        <v>884.1</v>
      </c>
      <c r="F100" s="171">
        <f>F96/F95</f>
        <v>0.02</v>
      </c>
    </row>
    <row r="101" spans="2:6" ht="15.75" hidden="1" thickTop="1" x14ac:dyDescent="0.25">
      <c r="B101" s="187" t="s">
        <v>87</v>
      </c>
      <c r="C101" s="170"/>
      <c r="D101" s="171">
        <v>54.56</v>
      </c>
      <c r="E101" s="172">
        <v>37.44</v>
      </c>
      <c r="F101" s="171">
        <f>E101-(E95-F95)*(E101-D101)/(E95-D95)</f>
        <v>51.14</v>
      </c>
    </row>
    <row r="102" spans="2:6" ht="15.75" hidden="1" thickTop="1" x14ac:dyDescent="0.25">
      <c r="B102" s="187" t="s">
        <v>89</v>
      </c>
      <c r="C102" s="170"/>
      <c r="D102" s="171">
        <v>6.73</v>
      </c>
      <c r="E102" s="172">
        <v>9.85</v>
      </c>
      <c r="F102" s="171">
        <f>E102-(E95-F95)*(E102-D102)/(E95-D95)</f>
        <v>7.35</v>
      </c>
    </row>
    <row r="103" spans="2:6" ht="15.75" hidden="1" thickTop="1" x14ac:dyDescent="0.25">
      <c r="B103" s="187" t="s">
        <v>91</v>
      </c>
      <c r="C103" s="170"/>
      <c r="D103" s="171">
        <v>29994</v>
      </c>
      <c r="E103" s="172">
        <v>27879.66</v>
      </c>
      <c r="F103" s="171"/>
    </row>
    <row r="104" spans="2:6" ht="15.75" hidden="1" thickTop="1" x14ac:dyDescent="0.25">
      <c r="B104" s="187" t="s">
        <v>92</v>
      </c>
      <c r="C104" s="170"/>
      <c r="D104" s="171">
        <f>D96/D101</f>
        <v>0.2</v>
      </c>
      <c r="E104" s="172">
        <f>E96/E101</f>
        <v>0.28000000000000003</v>
      </c>
      <c r="F104" s="171">
        <f>E104-(E95-F95)*(E104-D104)/(E95-D95)</f>
        <v>0.22</v>
      </c>
    </row>
    <row r="105" spans="2:6" ht="16.5" hidden="1" thickTop="1" thickBot="1" x14ac:dyDescent="0.3">
      <c r="B105" s="188" t="s">
        <v>93</v>
      </c>
      <c r="C105" s="189"/>
      <c r="D105" s="190">
        <f>D96/D102</f>
        <v>1.63</v>
      </c>
      <c r="E105" s="165">
        <f>E96/E102</f>
        <v>1.07</v>
      </c>
      <c r="F105" s="190">
        <f>E105-(E95-F95)*(E105-D105)/(E95-D95)</f>
        <v>1.52</v>
      </c>
    </row>
    <row r="106" spans="2:6" ht="15.75" thickTop="1" x14ac:dyDescent="0.25"/>
    <row r="107" spans="2:6" ht="15.75" thickBot="1" x14ac:dyDescent="0.3"/>
    <row r="108" spans="2:6" ht="30.75" thickTop="1" x14ac:dyDescent="0.25">
      <c r="B108" s="561" t="s">
        <v>69</v>
      </c>
      <c r="C108" s="157"/>
      <c r="D108" s="158" t="s">
        <v>109</v>
      </c>
      <c r="E108" s="159" t="s">
        <v>110</v>
      </c>
      <c r="F108" s="160"/>
    </row>
    <row r="109" spans="2:6" x14ac:dyDescent="0.25">
      <c r="B109" s="562"/>
      <c r="C109" s="161"/>
      <c r="D109" s="15" t="s">
        <v>111</v>
      </c>
      <c r="E109" s="15" t="s">
        <v>112</v>
      </c>
      <c r="F109" s="164"/>
    </row>
    <row r="110" spans="2:6" x14ac:dyDescent="0.25">
      <c r="B110" s="562"/>
      <c r="C110" s="161"/>
      <c r="D110" s="162" t="s">
        <v>74</v>
      </c>
      <c r="E110" s="163" t="s">
        <v>74</v>
      </c>
      <c r="F110" s="164" t="s">
        <v>76</v>
      </c>
    </row>
    <row r="111" spans="2:6" ht="15.75" thickBot="1" x14ac:dyDescent="0.3">
      <c r="B111" s="563"/>
      <c r="C111" s="165"/>
      <c r="D111" s="166">
        <v>100</v>
      </c>
      <c r="E111" s="167">
        <v>400</v>
      </c>
      <c r="F111" s="168">
        <v>110</v>
      </c>
    </row>
    <row r="112" spans="2:6" x14ac:dyDescent="0.25">
      <c r="B112" s="169" t="s">
        <v>103</v>
      </c>
      <c r="C112" s="170"/>
      <c r="D112" s="171">
        <v>26.12</v>
      </c>
      <c r="E112" s="172">
        <v>11.72</v>
      </c>
      <c r="F112" s="173">
        <f>E112-(E111-F111)*(E112-D112)/(E111-D111)</f>
        <v>25.64</v>
      </c>
    </row>
    <row r="113" spans="2:6" ht="15.75" thickBot="1" x14ac:dyDescent="0.3">
      <c r="B113" s="174" t="s">
        <v>586</v>
      </c>
      <c r="C113" s="175"/>
      <c r="D113" s="176">
        <v>0.01</v>
      </c>
      <c r="E113" s="177">
        <v>0.01</v>
      </c>
      <c r="F113" s="178">
        <v>0.01</v>
      </c>
    </row>
    <row r="114" spans="2:6" ht="15.75" hidden="1" thickTop="1" x14ac:dyDescent="0.25">
      <c r="B114" s="184" t="s">
        <v>81</v>
      </c>
      <c r="C114" s="185"/>
      <c r="D114" s="186">
        <v>4888.95</v>
      </c>
      <c r="E114" s="161">
        <v>13745.36</v>
      </c>
      <c r="F114" s="186">
        <f>E114-(E111-F111)*(E114-D114)/(E111-D111)</f>
        <v>5184.16</v>
      </c>
    </row>
    <row r="115" spans="2:6" ht="15.75" hidden="1" thickTop="1" x14ac:dyDescent="0.25">
      <c r="B115" s="187" t="s">
        <v>83</v>
      </c>
      <c r="C115" s="170"/>
      <c r="D115" s="171">
        <v>8589.16</v>
      </c>
      <c r="E115" s="172">
        <v>17124.21</v>
      </c>
      <c r="F115" s="171">
        <f>E115-(E111-F111)*(E115-D115)/(E111-D111)</f>
        <v>8873.66</v>
      </c>
    </row>
    <row r="116" spans="2:6" ht="30.75" hidden="1" thickTop="1" x14ac:dyDescent="0.25">
      <c r="B116" s="187" t="s">
        <v>85</v>
      </c>
      <c r="C116" s="170"/>
      <c r="D116" s="171">
        <v>1167.49</v>
      </c>
      <c r="E116" s="172">
        <v>884.1</v>
      </c>
      <c r="F116" s="171">
        <f>F112/F111</f>
        <v>0.23</v>
      </c>
    </row>
    <row r="117" spans="2:6" ht="15.75" hidden="1" thickTop="1" x14ac:dyDescent="0.25">
      <c r="B117" s="187" t="s">
        <v>87</v>
      </c>
      <c r="C117" s="170"/>
      <c r="D117" s="171">
        <v>54.56</v>
      </c>
      <c r="E117" s="172">
        <v>37.44</v>
      </c>
      <c r="F117" s="171">
        <f>E117-(E111-F111)*(E117-D117)/(E111-D111)</f>
        <v>53.99</v>
      </c>
    </row>
    <row r="118" spans="2:6" ht="15.75" hidden="1" thickTop="1" x14ac:dyDescent="0.25">
      <c r="B118" s="187" t="s">
        <v>89</v>
      </c>
      <c r="C118" s="170"/>
      <c r="D118" s="171">
        <v>6.73</v>
      </c>
      <c r="E118" s="172">
        <v>9.85</v>
      </c>
      <c r="F118" s="171">
        <f>E118-(E111-F111)*(E118-D118)/(E111-D111)</f>
        <v>6.83</v>
      </c>
    </row>
    <row r="119" spans="2:6" ht="15.75" hidden="1" thickTop="1" x14ac:dyDescent="0.25">
      <c r="B119" s="187" t="s">
        <v>91</v>
      </c>
      <c r="C119" s="170"/>
      <c r="D119" s="171">
        <v>29994</v>
      </c>
      <c r="E119" s="172">
        <v>27879.66</v>
      </c>
      <c r="F119" s="171"/>
    </row>
    <row r="120" spans="2:6" ht="15.75" hidden="1" thickTop="1" x14ac:dyDescent="0.25">
      <c r="B120" s="187" t="s">
        <v>92</v>
      </c>
      <c r="C120" s="170"/>
      <c r="D120" s="171">
        <f>D112/D117</f>
        <v>0.48</v>
      </c>
      <c r="E120" s="172">
        <f>E112/E117</f>
        <v>0.31</v>
      </c>
      <c r="F120" s="171">
        <f>E120-(E111-F111)*(E120-D120)/(E111-D111)</f>
        <v>0.47</v>
      </c>
    </row>
    <row r="121" spans="2:6" ht="16.5" hidden="1" thickTop="1" thickBot="1" x14ac:dyDescent="0.3">
      <c r="B121" s="188" t="s">
        <v>93</v>
      </c>
      <c r="C121" s="189"/>
      <c r="D121" s="190">
        <f>D112/D118</f>
        <v>3.88</v>
      </c>
      <c r="E121" s="165">
        <f>E112/E118</f>
        <v>1.19</v>
      </c>
      <c r="F121" s="190">
        <f>E121-(E111-F111)*(E121-D121)/(E111-D111)</f>
        <v>3.79</v>
      </c>
    </row>
    <row r="122" spans="2:6" ht="15.75" thickTop="1" x14ac:dyDescent="0.25"/>
  </sheetData>
  <mergeCells count="9">
    <mergeCell ref="B69:B72"/>
    <mergeCell ref="B92:B95"/>
    <mergeCell ref="B108:B111"/>
    <mergeCell ref="D4:F4"/>
    <mergeCell ref="B5:B8"/>
    <mergeCell ref="D28:F28"/>
    <mergeCell ref="B29:B32"/>
    <mergeCell ref="B50:B53"/>
    <mergeCell ref="D68:F68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25"/>
  <sheetViews>
    <sheetView tabSelected="1" view="pageBreakPreview" zoomScale="85" zoomScaleNormal="90" zoomScaleSheetLayoutView="85" workbookViewId="0">
      <selection activeCell="A4" sqref="A4:F4"/>
    </sheetView>
  </sheetViews>
  <sheetFormatPr defaultRowHeight="15" x14ac:dyDescent="0.25"/>
  <cols>
    <col min="1" max="1" width="6.85546875" customWidth="1"/>
    <col min="2" max="2" width="47.28515625" customWidth="1"/>
    <col min="3" max="3" width="14" customWidth="1"/>
    <col min="4" max="4" width="14.42578125" customWidth="1"/>
    <col min="5" max="5" width="18.85546875" style="354" customWidth="1"/>
    <col min="6" max="6" width="19.85546875" style="354" customWidth="1"/>
    <col min="7" max="7" width="11.7109375" customWidth="1"/>
    <col min="8" max="8" width="15.7109375" customWidth="1"/>
    <col min="9" max="9" width="17.42578125" customWidth="1"/>
    <col min="10" max="10" width="21.85546875" customWidth="1"/>
  </cols>
  <sheetData>
    <row r="1" spans="1:10" ht="31.9" customHeight="1" x14ac:dyDescent="0.25">
      <c r="A1" s="338"/>
      <c r="B1" s="339"/>
      <c r="C1" s="338"/>
      <c r="D1" s="565"/>
      <c r="E1" s="565"/>
      <c r="F1" s="565"/>
    </row>
    <row r="2" spans="1:10" x14ac:dyDescent="0.25">
      <c r="A2" s="338"/>
      <c r="B2" s="339"/>
      <c r="C2" s="338"/>
      <c r="D2" s="338"/>
      <c r="E2" s="357"/>
      <c r="F2" s="357"/>
    </row>
    <row r="3" spans="1:10" ht="15.75" x14ac:dyDescent="0.25">
      <c r="A3" s="573" t="s">
        <v>777</v>
      </c>
      <c r="B3" s="573"/>
      <c r="C3" s="573"/>
      <c r="D3" s="573"/>
      <c r="E3" s="573"/>
      <c r="F3" s="573"/>
    </row>
    <row r="4" spans="1:10" ht="67.150000000000006" customHeight="1" x14ac:dyDescent="0.25">
      <c r="A4" s="569" t="s">
        <v>778</v>
      </c>
      <c r="B4" s="569"/>
      <c r="C4" s="569"/>
      <c r="D4" s="569"/>
      <c r="E4" s="569"/>
      <c r="F4" s="569"/>
    </row>
    <row r="5" spans="1:10" ht="15.75" x14ac:dyDescent="0.25">
      <c r="A5" s="356"/>
      <c r="B5" s="356"/>
      <c r="C5" s="356"/>
      <c r="D5" s="356"/>
      <c r="E5" s="356"/>
      <c r="F5" s="356"/>
    </row>
    <row r="6" spans="1:10" ht="15.75" customHeight="1" x14ac:dyDescent="0.25">
      <c r="A6" s="567" t="s">
        <v>762</v>
      </c>
      <c r="B6" s="567" t="s">
        <v>765</v>
      </c>
      <c r="C6" s="567" t="s">
        <v>453</v>
      </c>
      <c r="D6" s="567" t="s">
        <v>763</v>
      </c>
      <c r="E6" s="570" t="s">
        <v>766</v>
      </c>
      <c r="F6" s="572" t="s">
        <v>769</v>
      </c>
    </row>
    <row r="7" spans="1:10" ht="67.900000000000006" customHeight="1" x14ac:dyDescent="0.25">
      <c r="A7" s="568"/>
      <c r="B7" s="568"/>
      <c r="C7" s="568"/>
      <c r="D7" s="568"/>
      <c r="E7" s="571"/>
      <c r="F7" s="571"/>
    </row>
    <row r="8" spans="1:10" ht="15.75" x14ac:dyDescent="0.25">
      <c r="A8" s="340">
        <v>1</v>
      </c>
      <c r="B8" s="340">
        <v>2</v>
      </c>
      <c r="C8" s="340">
        <v>3</v>
      </c>
      <c r="D8" s="340">
        <v>4</v>
      </c>
      <c r="E8" s="340">
        <v>5</v>
      </c>
      <c r="F8" s="340">
        <v>6</v>
      </c>
    </row>
    <row r="9" spans="1:10" ht="145.9" customHeight="1" x14ac:dyDescent="0.25">
      <c r="A9" s="355">
        <v>1</v>
      </c>
      <c r="B9" s="365" t="s">
        <v>776</v>
      </c>
      <c r="C9" s="347" t="s">
        <v>764</v>
      </c>
      <c r="D9" s="347">
        <v>1</v>
      </c>
      <c r="E9" s="351">
        <v>125261.75</v>
      </c>
      <c r="F9" s="351">
        <v>125261.75</v>
      </c>
    </row>
    <row r="10" spans="1:10" ht="18.600000000000001" customHeight="1" x14ac:dyDescent="0.25">
      <c r="A10" s="359"/>
      <c r="B10" s="350" t="s">
        <v>775</v>
      </c>
      <c r="C10" s="343"/>
      <c r="D10" s="343"/>
      <c r="E10" s="353">
        <v>20876.96</v>
      </c>
      <c r="F10" s="353">
        <v>20876.96</v>
      </c>
      <c r="H10" s="345"/>
      <c r="I10" s="345"/>
      <c r="J10" s="345"/>
    </row>
    <row r="11" spans="1:10" ht="52.9" customHeight="1" x14ac:dyDescent="0.25">
      <c r="A11" s="355">
        <v>2</v>
      </c>
      <c r="B11" s="365" t="s">
        <v>774</v>
      </c>
      <c r="C11" s="347" t="s">
        <v>764</v>
      </c>
      <c r="D11" s="347">
        <v>1</v>
      </c>
      <c r="E11" s="351">
        <v>7875522.8799999999</v>
      </c>
      <c r="F11" s="351">
        <v>7875522.8799999999</v>
      </c>
    </row>
    <row r="12" spans="1:10" ht="19.149999999999999" customHeight="1" x14ac:dyDescent="0.25">
      <c r="A12" s="358"/>
      <c r="B12" s="344" t="s">
        <v>767</v>
      </c>
      <c r="C12" s="341"/>
      <c r="D12" s="341"/>
      <c r="E12" s="352">
        <v>4968532.95</v>
      </c>
      <c r="F12" s="352">
        <v>4968532.95</v>
      </c>
    </row>
    <row r="13" spans="1:10" ht="19.149999999999999" customHeight="1" x14ac:dyDescent="0.25">
      <c r="A13" s="359"/>
      <c r="B13" s="344" t="s">
        <v>768</v>
      </c>
      <c r="C13" s="341"/>
      <c r="D13" s="341"/>
      <c r="E13" s="352">
        <v>5962239.54</v>
      </c>
      <c r="F13" s="352">
        <v>5962239.54</v>
      </c>
    </row>
    <row r="14" spans="1:10" ht="18.600000000000001" customHeight="1" x14ac:dyDescent="0.25">
      <c r="A14" s="359"/>
      <c r="B14" s="350" t="s">
        <v>773</v>
      </c>
      <c r="C14" s="343"/>
      <c r="D14" s="343"/>
      <c r="E14" s="353">
        <v>1312587.1499999999</v>
      </c>
      <c r="F14" s="353">
        <v>1312587.1499999999</v>
      </c>
      <c r="H14" s="345"/>
      <c r="I14" s="345"/>
      <c r="J14" s="345"/>
    </row>
    <row r="15" spans="1:10" x14ac:dyDescent="0.25">
      <c r="A15" s="359"/>
      <c r="B15" s="366" t="s">
        <v>771</v>
      </c>
      <c r="C15" s="359"/>
      <c r="D15" s="359"/>
      <c r="E15" s="369">
        <v>318880.56</v>
      </c>
      <c r="F15" s="369">
        <v>318880.56</v>
      </c>
    </row>
    <row r="16" spans="1:10" ht="19.149999999999999" customHeight="1" x14ac:dyDescent="0.25">
      <c r="A16" s="359"/>
      <c r="B16" s="349" t="s">
        <v>770</v>
      </c>
      <c r="C16" s="359"/>
      <c r="D16" s="368"/>
      <c r="E16" s="361">
        <v>993706.59</v>
      </c>
      <c r="F16" s="361">
        <v>993706.59</v>
      </c>
    </row>
    <row r="17" spans="1:10" ht="23.45" customHeight="1" x14ac:dyDescent="0.25">
      <c r="A17" s="342"/>
      <c r="B17" s="346" t="s">
        <v>772</v>
      </c>
      <c r="C17" s="347"/>
      <c r="D17" s="347"/>
      <c r="E17" s="351">
        <v>8000800.0800000001</v>
      </c>
      <c r="F17" s="351">
        <v>8000800.0800000001</v>
      </c>
    </row>
    <row r="18" spans="1:10" ht="19.149999999999999" customHeight="1" x14ac:dyDescent="0.25">
      <c r="A18" s="358"/>
      <c r="B18" s="344" t="s">
        <v>767</v>
      </c>
      <c r="C18" s="341"/>
      <c r="D18" s="341"/>
      <c r="E18" s="352">
        <v>4968532.95</v>
      </c>
      <c r="F18" s="352">
        <v>4968532.95</v>
      </c>
    </row>
    <row r="19" spans="1:10" ht="19.149999999999999" customHeight="1" x14ac:dyDescent="0.25">
      <c r="A19" s="359"/>
      <c r="B19" s="344" t="s">
        <v>768</v>
      </c>
      <c r="C19" s="341"/>
      <c r="D19" s="341"/>
      <c r="E19" s="352">
        <v>5962239.54</v>
      </c>
      <c r="F19" s="352">
        <v>5962239.54</v>
      </c>
    </row>
    <row r="20" spans="1:10" ht="18.600000000000001" customHeight="1" x14ac:dyDescent="0.25">
      <c r="A20" s="359"/>
      <c r="B20" s="350" t="s">
        <v>773</v>
      </c>
      <c r="C20" s="343"/>
      <c r="D20" s="343"/>
      <c r="E20" s="353">
        <v>1333564.1100000001</v>
      </c>
      <c r="F20" s="353">
        <v>1333564.1100000001</v>
      </c>
      <c r="H20" s="345"/>
      <c r="I20" s="345"/>
      <c r="J20" s="345"/>
    </row>
    <row r="21" spans="1:10" x14ac:dyDescent="0.25">
      <c r="A21" s="359"/>
      <c r="B21" s="348" t="s">
        <v>771</v>
      </c>
      <c r="C21" s="359"/>
      <c r="D21" s="359"/>
      <c r="E21" s="360">
        <v>339757.51</v>
      </c>
      <c r="F21" s="360">
        <v>339757.51</v>
      </c>
    </row>
    <row r="22" spans="1:10" ht="19.149999999999999" customHeight="1" x14ac:dyDescent="0.25">
      <c r="A22" s="359"/>
      <c r="B22" s="349" t="s">
        <v>770</v>
      </c>
      <c r="C22" s="359"/>
      <c r="D22" s="359"/>
      <c r="E22" s="361">
        <v>993706.59</v>
      </c>
      <c r="F22" s="361">
        <v>993706.59</v>
      </c>
    </row>
    <row r="23" spans="1:10" ht="15.75" customHeight="1" x14ac:dyDescent="0.25">
      <c r="A23" s="363"/>
      <c r="B23" s="363"/>
      <c r="C23" s="363"/>
      <c r="D23" s="363"/>
      <c r="E23" s="364"/>
      <c r="F23" s="364"/>
    </row>
    <row r="24" spans="1:10" ht="13.5" customHeight="1" x14ac:dyDescent="0.25">
      <c r="A24" s="367"/>
      <c r="B24" s="362"/>
      <c r="C24" s="362"/>
      <c r="D24" s="362"/>
      <c r="E24" s="362"/>
      <c r="F24" s="362"/>
    </row>
    <row r="25" spans="1:10" ht="34.5" customHeight="1" x14ac:dyDescent="0.25">
      <c r="A25" s="354"/>
      <c r="B25" s="566"/>
      <c r="C25" s="566"/>
      <c r="D25" s="566"/>
      <c r="E25" s="566"/>
      <c r="F25" s="566"/>
    </row>
  </sheetData>
  <mergeCells count="10">
    <mergeCell ref="D1:F1"/>
    <mergeCell ref="B25:F25"/>
    <mergeCell ref="C6:C7"/>
    <mergeCell ref="D6:D7"/>
    <mergeCell ref="A4:F4"/>
    <mergeCell ref="A6:A7"/>
    <mergeCell ref="B6:B7"/>
    <mergeCell ref="E6:E7"/>
    <mergeCell ref="F6:F7"/>
    <mergeCell ref="A3:F3"/>
  </mergeCells>
  <pageMargins left="1.04" right="0.53" top="0.37" bottom="0.35433070866141736" header="0.15748031496062992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9" sqref="B9"/>
    </sheetView>
  </sheetViews>
  <sheetFormatPr defaultColWidth="9.140625" defaultRowHeight="15" x14ac:dyDescent="0.25"/>
  <cols>
    <col min="1" max="1" width="9.140625" style="1"/>
    <col min="2" max="2" width="95.140625" style="1" customWidth="1"/>
    <col min="3" max="3" width="23.7109375" style="210" customWidth="1"/>
    <col min="4" max="16384" width="9.140625" style="1"/>
  </cols>
  <sheetData>
    <row r="1" spans="1:3" x14ac:dyDescent="0.25">
      <c r="A1" s="6"/>
      <c r="B1" s="120" t="s">
        <v>420</v>
      </c>
      <c r="C1" s="206" t="s">
        <v>429</v>
      </c>
    </row>
    <row r="2" spans="1:3" x14ac:dyDescent="0.25">
      <c r="A2" s="6">
        <v>1</v>
      </c>
      <c r="B2" s="119" t="s">
        <v>421</v>
      </c>
      <c r="C2" s="207" t="s">
        <v>129</v>
      </c>
    </row>
    <row r="3" spans="1:3" ht="30" x14ac:dyDescent="0.25">
      <c r="A3" s="6" t="s">
        <v>422</v>
      </c>
      <c r="B3" s="119" t="s">
        <v>423</v>
      </c>
      <c r="C3" s="208" t="s">
        <v>130</v>
      </c>
    </row>
    <row r="4" spans="1:3" x14ac:dyDescent="0.25">
      <c r="A4" s="6" t="s">
        <v>116</v>
      </c>
      <c r="B4" s="211" t="s">
        <v>446</v>
      </c>
      <c r="C4" s="209" t="s">
        <v>128</v>
      </c>
    </row>
    <row r="5" spans="1:3" x14ac:dyDescent="0.25">
      <c r="A5" s="6" t="s">
        <v>117</v>
      </c>
      <c r="B5" s="211" t="s">
        <v>447</v>
      </c>
      <c r="C5" s="209" t="s">
        <v>131</v>
      </c>
    </row>
    <row r="6" spans="1:3" x14ac:dyDescent="0.25">
      <c r="A6" s="6" t="s">
        <v>118</v>
      </c>
      <c r="B6" s="211" t="s">
        <v>448</v>
      </c>
      <c r="C6" s="209" t="s">
        <v>132</v>
      </c>
    </row>
    <row r="7" spans="1:3" x14ac:dyDescent="0.25">
      <c r="A7" s="6" t="s">
        <v>119</v>
      </c>
      <c r="B7" s="211" t="s">
        <v>615</v>
      </c>
      <c r="C7" s="209" t="s">
        <v>133</v>
      </c>
    </row>
    <row r="8" spans="1:3" x14ac:dyDescent="0.25">
      <c r="A8" s="6" t="s">
        <v>120</v>
      </c>
      <c r="B8" s="211" t="s">
        <v>616</v>
      </c>
      <c r="C8" s="209" t="s">
        <v>134</v>
      </c>
    </row>
    <row r="9" spans="1:3" x14ac:dyDescent="0.25">
      <c r="A9" s="6" t="s">
        <v>121</v>
      </c>
      <c r="B9" s="211" t="s">
        <v>617</v>
      </c>
      <c r="C9" s="209" t="s">
        <v>135</v>
      </c>
    </row>
    <row r="10" spans="1:3" x14ac:dyDescent="0.25">
      <c r="A10" s="6" t="s">
        <v>122</v>
      </c>
      <c r="B10" s="211" t="s">
        <v>618</v>
      </c>
      <c r="C10" s="209" t="s">
        <v>136</v>
      </c>
    </row>
    <row r="11" spans="1:3" x14ac:dyDescent="0.25">
      <c r="A11" s="6" t="s">
        <v>123</v>
      </c>
      <c r="B11" s="211" t="s">
        <v>619</v>
      </c>
      <c r="C11" s="209" t="s">
        <v>137</v>
      </c>
    </row>
    <row r="12" spans="1:3" ht="30" x14ac:dyDescent="0.25">
      <c r="A12" s="6" t="s">
        <v>124</v>
      </c>
      <c r="B12" s="211" t="s">
        <v>620</v>
      </c>
      <c r="C12" s="209" t="s">
        <v>138</v>
      </c>
    </row>
    <row r="13" spans="1:3" ht="30" x14ac:dyDescent="0.25">
      <c r="A13" s="6" t="s">
        <v>125</v>
      </c>
      <c r="B13" s="211" t="s">
        <v>621</v>
      </c>
      <c r="C13" s="209" t="s">
        <v>139</v>
      </c>
    </row>
    <row r="14" spans="1:3" x14ac:dyDescent="0.25">
      <c r="A14" s="6" t="s">
        <v>126</v>
      </c>
      <c r="B14" s="211" t="s">
        <v>622</v>
      </c>
      <c r="C14" s="209" t="s">
        <v>140</v>
      </c>
    </row>
    <row r="15" spans="1:3" x14ac:dyDescent="0.25">
      <c r="A15" s="6" t="s">
        <v>127</v>
      </c>
      <c r="B15" s="211" t="s">
        <v>623</v>
      </c>
      <c r="C15" s="209" t="s">
        <v>141</v>
      </c>
    </row>
  </sheetData>
  <phoneticPr fontId="0" type="noConversion"/>
  <hyperlinks>
    <hyperlink ref="C2" location="ОПЗ!A1" display="ОПЗ!A1" xr:uid="{00000000-0004-0000-0100-000000000000}"/>
    <hyperlink ref="C3" location="СР!A1" display="СР!A1" xr:uid="{00000000-0004-0000-0100-000001000000}"/>
    <hyperlink ref="C4" location="'1'!A1" display="'1'!A1" xr:uid="{00000000-0004-0000-0100-000002000000}"/>
    <hyperlink ref="C5" location="'2'!A1" display="'2'!A1" xr:uid="{00000000-0004-0000-0100-000003000000}"/>
    <hyperlink ref="C6" location="'3'!A1" display="'3'!A1" xr:uid="{00000000-0004-0000-0100-000004000000}"/>
    <hyperlink ref="C7" location="'4'!A1" display="'4'!A1" xr:uid="{00000000-0004-0000-0100-000005000000}"/>
    <hyperlink ref="C8" location="'5'!A1" display="'5'!A1" xr:uid="{00000000-0004-0000-0100-000006000000}"/>
    <hyperlink ref="C9" location="'6'!A1" display="'6'!A1" xr:uid="{00000000-0004-0000-0100-000007000000}"/>
    <hyperlink ref="C10" location="'7'!A1" display="'7'!A1" xr:uid="{00000000-0004-0000-0100-000008000000}"/>
    <hyperlink ref="C11" location="'8'!A1" display="'8'!A1" xr:uid="{00000000-0004-0000-0100-000009000000}"/>
    <hyperlink ref="C12" location="'9'!A1" display="'9'!A1" xr:uid="{00000000-0004-0000-0100-00000A000000}"/>
    <hyperlink ref="C13" location="'10'!A1" display="'10'!A1" xr:uid="{00000000-0004-0000-0100-00000B000000}"/>
    <hyperlink ref="C14" location="'11'!A1" display="'11'!A1" xr:uid="{00000000-0004-0000-0100-00000C000000}"/>
    <hyperlink ref="C15" location="'12'!A1" display="'12'!A1" xr:uid="{00000000-0004-0000-0100-00000D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A6" sqref="A6:I6"/>
    </sheetView>
  </sheetViews>
  <sheetFormatPr defaultColWidth="9.140625" defaultRowHeight="15" x14ac:dyDescent="0.25"/>
  <cols>
    <col min="1" max="8" width="9.140625" style="119"/>
    <col min="9" max="9" width="55.28515625" style="119" customWidth="1"/>
    <col min="10" max="16384" width="9.140625" style="1"/>
  </cols>
  <sheetData>
    <row r="1" spans="1:9" ht="31.5" customHeight="1" x14ac:dyDescent="0.25">
      <c r="A1" s="371" t="s">
        <v>421</v>
      </c>
      <c r="B1" s="371"/>
      <c r="C1" s="371"/>
      <c r="D1" s="371"/>
      <c r="E1" s="371"/>
      <c r="F1" s="371"/>
      <c r="G1" s="371"/>
      <c r="H1" s="371"/>
      <c r="I1" s="371"/>
    </row>
    <row r="2" spans="1:9" ht="45.75" customHeight="1" x14ac:dyDescent="0.25">
      <c r="A2" s="370" t="s">
        <v>424</v>
      </c>
      <c r="B2" s="370"/>
      <c r="C2" s="370"/>
      <c r="D2" s="370"/>
      <c r="E2" s="370"/>
      <c r="F2" s="370"/>
      <c r="G2" s="370"/>
      <c r="H2" s="370"/>
      <c r="I2" s="370"/>
    </row>
    <row r="3" spans="1:9" ht="72" customHeight="1" x14ac:dyDescent="0.25">
      <c r="A3" s="370" t="s">
        <v>425</v>
      </c>
      <c r="B3" s="370"/>
      <c r="C3" s="370"/>
      <c r="D3" s="370"/>
      <c r="E3" s="370"/>
      <c r="F3" s="370"/>
      <c r="G3" s="370"/>
      <c r="H3" s="370"/>
      <c r="I3" s="370"/>
    </row>
    <row r="4" spans="1:9" ht="75" customHeight="1" x14ac:dyDescent="0.25">
      <c r="A4" s="370" t="s">
        <v>426</v>
      </c>
      <c r="B4" s="370"/>
      <c r="C4" s="370"/>
      <c r="D4" s="370"/>
      <c r="E4" s="370"/>
      <c r="F4" s="370"/>
      <c r="G4" s="370"/>
      <c r="H4" s="370"/>
      <c r="I4" s="370"/>
    </row>
    <row r="5" spans="1:9" x14ac:dyDescent="0.25">
      <c r="A5" s="370" t="s">
        <v>427</v>
      </c>
      <c r="B5" s="370"/>
      <c r="C5" s="370"/>
      <c r="D5" s="370"/>
      <c r="E5" s="370"/>
      <c r="F5" s="370"/>
      <c r="G5" s="370"/>
      <c r="H5" s="370"/>
      <c r="I5" s="370"/>
    </row>
    <row r="6" spans="1:9" ht="48.75" customHeight="1" x14ac:dyDescent="0.25">
      <c r="A6" s="370" t="s">
        <v>428</v>
      </c>
      <c r="B6" s="370"/>
      <c r="C6" s="370"/>
      <c r="D6" s="370"/>
      <c r="E6" s="370"/>
      <c r="F6" s="370"/>
      <c r="G6" s="370"/>
      <c r="H6" s="370"/>
      <c r="I6" s="370"/>
    </row>
  </sheetData>
  <mergeCells count="6">
    <mergeCell ref="A6:I6"/>
    <mergeCell ref="A2:I2"/>
    <mergeCell ref="A3:I3"/>
    <mergeCell ref="A1:I1"/>
    <mergeCell ref="A4:I4"/>
    <mergeCell ref="A5:I5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"/>
  <sheetViews>
    <sheetView workbookViewId="0">
      <selection activeCell="B24" sqref="B24"/>
    </sheetView>
  </sheetViews>
  <sheetFormatPr defaultColWidth="9.140625" defaultRowHeight="15" x14ac:dyDescent="0.25"/>
  <cols>
    <col min="1" max="1" width="10" style="118" customWidth="1"/>
    <col min="2" max="2" width="71.28515625" style="118" customWidth="1"/>
    <col min="3" max="3" width="11.5703125" style="118" customWidth="1"/>
    <col min="4" max="4" width="13.42578125" style="118" customWidth="1"/>
    <col min="5" max="5" width="17.140625" style="118" customWidth="1"/>
    <col min="6" max="6" width="19.28515625" style="118" customWidth="1"/>
    <col min="7" max="7" width="21.85546875" style="118" customWidth="1"/>
    <col min="8" max="8" width="14.42578125" style="118" customWidth="1"/>
    <col min="9" max="9" width="12.28515625" style="118" customWidth="1"/>
    <col min="10" max="10" width="11" style="118" customWidth="1"/>
    <col min="11" max="11" width="10.7109375" style="118" customWidth="1"/>
    <col min="12" max="12" width="15.85546875" style="118" customWidth="1"/>
    <col min="13" max="13" width="15.140625" style="118" customWidth="1"/>
    <col min="14" max="16384" width="9.140625" style="118"/>
  </cols>
  <sheetData>
    <row r="1" spans="1:15" s="105" customFormat="1" ht="15.75" thickBot="1" x14ac:dyDescent="0.3">
      <c r="B1" s="381" t="s">
        <v>423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106" customFormat="1" ht="63" customHeight="1" x14ac:dyDescent="0.25">
      <c r="A2" s="372" t="s">
        <v>450</v>
      </c>
      <c r="B2" s="375" t="s">
        <v>430</v>
      </c>
      <c r="C2" s="378" t="s">
        <v>431</v>
      </c>
      <c r="D2" s="372" t="s">
        <v>432</v>
      </c>
      <c r="E2" s="385" t="s">
        <v>433</v>
      </c>
      <c r="F2" s="383" t="s">
        <v>434</v>
      </c>
      <c r="G2" s="372" t="s">
        <v>350</v>
      </c>
      <c r="H2" s="372"/>
      <c r="I2" s="372"/>
      <c r="J2" s="372"/>
      <c r="K2" s="372"/>
      <c r="L2" s="372"/>
      <c r="M2" s="375"/>
    </row>
    <row r="3" spans="1:15" s="107" customFormat="1" ht="45" customHeight="1" x14ac:dyDescent="0.25">
      <c r="A3" s="373"/>
      <c r="B3" s="376"/>
      <c r="C3" s="379"/>
      <c r="D3" s="373"/>
      <c r="E3" s="386"/>
      <c r="F3" s="384"/>
      <c r="G3" s="387" t="s">
        <v>437</v>
      </c>
      <c r="H3" s="387" t="s">
        <v>610</v>
      </c>
      <c r="I3" s="387"/>
      <c r="J3" s="387"/>
      <c r="K3" s="387"/>
      <c r="L3" s="387" t="s">
        <v>438</v>
      </c>
      <c r="M3" s="380" t="s">
        <v>439</v>
      </c>
    </row>
    <row r="4" spans="1:15" s="107" customFormat="1" ht="28.5" x14ac:dyDescent="0.25">
      <c r="A4" s="373"/>
      <c r="B4" s="376"/>
      <c r="C4" s="379"/>
      <c r="D4" s="373"/>
      <c r="E4" s="386"/>
      <c r="F4" s="384"/>
      <c r="G4" s="387"/>
      <c r="H4" s="121" t="s">
        <v>440</v>
      </c>
      <c r="I4" s="121" t="s">
        <v>441</v>
      </c>
      <c r="J4" s="121" t="s">
        <v>442</v>
      </c>
      <c r="K4" s="121" t="s">
        <v>443</v>
      </c>
      <c r="L4" s="387"/>
      <c r="M4" s="380"/>
    </row>
    <row r="5" spans="1:15" s="112" customFormat="1" ht="15.75" thickBot="1" x14ac:dyDescent="0.3">
      <c r="A5" s="374"/>
      <c r="B5" s="377"/>
      <c r="C5" s="134" t="s">
        <v>444</v>
      </c>
      <c r="D5" s="135" t="s">
        <v>445</v>
      </c>
      <c r="E5" s="108" t="s">
        <v>609</v>
      </c>
      <c r="F5" s="109" t="s">
        <v>609</v>
      </c>
      <c r="G5" s="110" t="s">
        <v>609</v>
      </c>
      <c r="H5" s="110" t="s">
        <v>609</v>
      </c>
      <c r="I5" s="110" t="s">
        <v>609</v>
      </c>
      <c r="J5" s="110" t="s">
        <v>609</v>
      </c>
      <c r="K5" s="110" t="s">
        <v>609</v>
      </c>
      <c r="L5" s="110" t="s">
        <v>609</v>
      </c>
      <c r="M5" s="111" t="s">
        <v>609</v>
      </c>
    </row>
    <row r="6" spans="1:15" s="113" customFormat="1" x14ac:dyDescent="0.25">
      <c r="A6" s="332">
        <v>1</v>
      </c>
      <c r="B6" s="333" t="s">
        <v>142</v>
      </c>
      <c r="C6" s="136">
        <v>25014</v>
      </c>
      <c r="D6" s="114">
        <v>600</v>
      </c>
      <c r="E6" s="122">
        <f>F6/D6</f>
        <v>1567.2</v>
      </c>
      <c r="F6" s="123">
        <f>'1'!G174</f>
        <v>940321.5</v>
      </c>
      <c r="G6" s="124">
        <f>'1'!G175</f>
        <v>19454.509999999998</v>
      </c>
      <c r="H6" s="139"/>
      <c r="I6" s="139"/>
      <c r="J6" s="139"/>
      <c r="K6" s="139"/>
      <c r="L6" s="124">
        <f>'1'!G176</f>
        <v>145411.20000000001</v>
      </c>
      <c r="M6" s="125">
        <f>F6-(SUM(G6:L6))</f>
        <v>775455.79</v>
      </c>
      <c r="O6" s="115"/>
    </row>
    <row r="7" spans="1:15" s="113" customFormat="1" x14ac:dyDescent="0.25">
      <c r="A7" s="334">
        <v>2</v>
      </c>
      <c r="B7" s="309" t="s">
        <v>151</v>
      </c>
      <c r="C7" s="136">
        <v>15117</v>
      </c>
      <c r="D7" s="114">
        <v>400</v>
      </c>
      <c r="E7" s="122">
        <f>F7/D7</f>
        <v>1540.38</v>
      </c>
      <c r="F7" s="123">
        <f>'2'!G176</f>
        <v>616150.09</v>
      </c>
      <c r="G7" s="124">
        <f>'2'!G177</f>
        <v>19557.5</v>
      </c>
      <c r="H7" s="139"/>
      <c r="I7" s="139"/>
      <c r="J7" s="139"/>
      <c r="K7" s="139"/>
      <c r="L7" s="124">
        <f>'2'!G178</f>
        <v>96940.800000000003</v>
      </c>
      <c r="M7" s="125">
        <f>F7-(SUM(G7:L7))</f>
        <v>499651.79</v>
      </c>
      <c r="O7" s="116"/>
    </row>
    <row r="8" spans="1:15" s="113" customFormat="1" ht="28.5" x14ac:dyDescent="0.25">
      <c r="A8" s="335">
        <v>3</v>
      </c>
      <c r="B8" s="138" t="s">
        <v>351</v>
      </c>
      <c r="C8" s="137">
        <v>35000</v>
      </c>
      <c r="D8" s="117">
        <v>750</v>
      </c>
      <c r="E8" s="122">
        <f>F8/D8</f>
        <v>1679.26</v>
      </c>
      <c r="F8" s="126">
        <f>'3'!G302</f>
        <v>1259443.49</v>
      </c>
      <c r="G8" s="124">
        <f>'3'!G306</f>
        <v>30118.400000000001</v>
      </c>
      <c r="H8" s="139"/>
      <c r="I8" s="139"/>
      <c r="J8" s="139"/>
      <c r="K8" s="139"/>
      <c r="L8" s="127">
        <f>'3'!G304+'3'!G305</f>
        <v>159674.75</v>
      </c>
      <c r="M8" s="125">
        <f>F8-(SUM(G8:L8))</f>
        <v>1069650.3400000001</v>
      </c>
    </row>
    <row r="9" spans="1:15" s="113" customFormat="1" ht="29.25" thickBot="1" x14ac:dyDescent="0.3">
      <c r="A9" s="336">
        <v>10</v>
      </c>
      <c r="B9" s="337" t="s">
        <v>621</v>
      </c>
      <c r="C9" s="235">
        <v>16500</v>
      </c>
      <c r="D9" s="202">
        <v>130</v>
      </c>
      <c r="E9" s="234">
        <f>F9/D9</f>
        <v>1957.77</v>
      </c>
      <c r="F9" s="203">
        <f>'4'!G51</f>
        <v>254510.33</v>
      </c>
      <c r="G9" s="204">
        <f>'4'!G52</f>
        <v>2597.87</v>
      </c>
      <c r="H9" s="205"/>
      <c r="I9" s="205"/>
      <c r="J9" s="205"/>
      <c r="K9" s="205"/>
      <c r="L9" s="204">
        <f>'4'!G53</f>
        <v>23382.12</v>
      </c>
      <c r="M9" s="201">
        <f>F9-(SUM(G9:L9))</f>
        <v>228530.34</v>
      </c>
    </row>
    <row r="10" spans="1:15" s="105" customFormat="1" ht="15.75" thickBot="1" x14ac:dyDescent="0.3">
      <c r="E10" s="128"/>
      <c r="F10" s="129">
        <f t="shared" ref="F10:M10" si="0">SUM(F6:F9)</f>
        <v>3070425.41</v>
      </c>
      <c r="G10" s="130">
        <f t="shared" si="0"/>
        <v>71728.28</v>
      </c>
      <c r="H10" s="130">
        <f t="shared" si="0"/>
        <v>0</v>
      </c>
      <c r="I10" s="130">
        <f t="shared" si="0"/>
        <v>0</v>
      </c>
      <c r="J10" s="130">
        <f t="shared" si="0"/>
        <v>0</v>
      </c>
      <c r="K10" s="130">
        <f t="shared" si="0"/>
        <v>0</v>
      </c>
      <c r="L10" s="130">
        <f t="shared" si="0"/>
        <v>425408.87</v>
      </c>
      <c r="M10" s="131">
        <f t="shared" si="0"/>
        <v>2573288.2599999998</v>
      </c>
    </row>
    <row r="12" spans="1:15" x14ac:dyDescent="0.25">
      <c r="B12" s="133"/>
    </row>
  </sheetData>
  <mergeCells count="12">
    <mergeCell ref="B1:M1"/>
    <mergeCell ref="F2:F4"/>
    <mergeCell ref="G2:M2"/>
    <mergeCell ref="E2:E4"/>
    <mergeCell ref="G3:G4"/>
    <mergeCell ref="H3:K3"/>
    <mergeCell ref="L3:L4"/>
    <mergeCell ref="A2:A5"/>
    <mergeCell ref="B2:B5"/>
    <mergeCell ref="C2:C4"/>
    <mergeCell ref="D2:D4"/>
    <mergeCell ref="M3:M4"/>
  </mergeCells>
  <phoneticPr fontId="0" type="noConversion"/>
  <pageMargins left="0.7" right="0.7" top="0.75" bottom="0.75" header="0.3" footer="0.3"/>
  <pageSetup paperSize="8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7"/>
  <sheetViews>
    <sheetView topLeftCell="A151" workbookViewId="0">
      <selection activeCell="B184" sqref="B184"/>
    </sheetView>
  </sheetViews>
  <sheetFormatPr defaultRowHeight="15" x14ac:dyDescent="0.25"/>
  <cols>
    <col min="1" max="1" width="9.140625" style="132" customWidth="1"/>
    <col min="2" max="2" width="57.140625" style="132" customWidth="1"/>
    <col min="3" max="3" width="28.85546875" style="132" customWidth="1"/>
    <col min="4" max="4" width="13.85546875" style="132" customWidth="1"/>
    <col min="5" max="5" width="15.5703125" style="132" customWidth="1"/>
    <col min="6" max="6" width="14.7109375" style="132" customWidth="1"/>
    <col min="7" max="7" width="21.7109375" style="132" customWidth="1"/>
  </cols>
  <sheetData>
    <row r="1" spans="1:7" ht="20.25" thickTop="1" thickBot="1" x14ac:dyDescent="0.3">
      <c r="A1" s="402" t="s">
        <v>449</v>
      </c>
      <c r="B1" s="403"/>
      <c r="C1" s="403"/>
      <c r="D1" s="403"/>
      <c r="E1" s="403"/>
      <c r="F1" s="403"/>
      <c r="G1" s="404"/>
    </row>
    <row r="2" spans="1:7" ht="15.75" thickTop="1" x14ac:dyDescent="0.25">
      <c r="A2" s="405" t="s">
        <v>148</v>
      </c>
      <c r="B2" s="406"/>
      <c r="C2" s="406"/>
      <c r="D2" s="406"/>
      <c r="E2" s="406"/>
      <c r="F2" s="406"/>
      <c r="G2" s="406"/>
    </row>
    <row r="3" spans="1:7" ht="15.75" thickBot="1" x14ac:dyDescent="0.3">
      <c r="A3" s="407"/>
      <c r="B3" s="407"/>
      <c r="C3" s="407"/>
      <c r="D3" s="407"/>
      <c r="E3" s="407"/>
      <c r="F3" s="407"/>
      <c r="G3" s="407"/>
    </row>
    <row r="4" spans="1:7" ht="29.25" customHeight="1" thickTop="1" thickBot="1" x14ac:dyDescent="0.3">
      <c r="A4" s="408" t="s">
        <v>450</v>
      </c>
      <c r="B4" s="408" t="s">
        <v>451</v>
      </c>
      <c r="C4" s="408" t="s">
        <v>452</v>
      </c>
      <c r="D4" s="408" t="s">
        <v>453</v>
      </c>
      <c r="E4" s="412" t="s">
        <v>454</v>
      </c>
      <c r="F4" s="412" t="s">
        <v>455</v>
      </c>
      <c r="G4" s="414"/>
    </row>
    <row r="5" spans="1:7" ht="44.25" thickTop="1" thickBot="1" x14ac:dyDescent="0.3">
      <c r="A5" s="409"/>
      <c r="B5" s="410"/>
      <c r="C5" s="411"/>
      <c r="D5" s="409"/>
      <c r="E5" s="413"/>
      <c r="F5" s="7" t="s">
        <v>456</v>
      </c>
      <c r="G5" s="7" t="s">
        <v>457</v>
      </c>
    </row>
    <row r="6" spans="1:7" ht="16.5" thickTop="1" thickBot="1" x14ac:dyDescent="0.3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</row>
    <row r="7" spans="1:7" ht="16.5" thickTop="1" thickBot="1" x14ac:dyDescent="0.3">
      <c r="A7" s="396" t="s">
        <v>458</v>
      </c>
      <c r="B7" s="397"/>
      <c r="C7" s="397"/>
      <c r="D7" s="397"/>
      <c r="E7" s="397"/>
      <c r="F7" s="397"/>
      <c r="G7" s="398"/>
    </row>
    <row r="8" spans="1:7" ht="15.75" thickTop="1" x14ac:dyDescent="0.25">
      <c r="A8" s="10" t="s">
        <v>459</v>
      </c>
      <c r="B8" s="418" t="s">
        <v>460</v>
      </c>
      <c r="C8" s="418"/>
      <c r="D8" s="418"/>
      <c r="E8" s="418"/>
      <c r="F8" s="11"/>
      <c r="G8" s="12"/>
    </row>
    <row r="9" spans="1:7" ht="28.5" x14ac:dyDescent="0.25">
      <c r="A9" s="13" t="s">
        <v>461</v>
      </c>
      <c r="B9" s="14" t="s">
        <v>611</v>
      </c>
      <c r="C9" s="100" t="s">
        <v>612</v>
      </c>
      <c r="D9" s="220" t="s">
        <v>462</v>
      </c>
      <c r="E9" s="221">
        <v>600</v>
      </c>
      <c r="F9" s="222">
        <v>805.63</v>
      </c>
      <c r="G9" s="37">
        <f>E9*F9</f>
        <v>483378</v>
      </c>
    </row>
    <row r="10" spans="1:7" x14ac:dyDescent="0.25">
      <c r="A10" s="20"/>
      <c r="B10" s="21" t="s">
        <v>463</v>
      </c>
      <c r="C10" s="22"/>
      <c r="D10" s="23"/>
      <c r="E10" s="24"/>
      <c r="F10" s="25"/>
      <c r="G10" s="26">
        <v>12884.86</v>
      </c>
    </row>
    <row r="11" spans="1:7" ht="30" x14ac:dyDescent="0.25">
      <c r="A11" s="20"/>
      <c r="B11" s="21" t="s">
        <v>464</v>
      </c>
      <c r="C11" s="22"/>
      <c r="D11" s="23"/>
      <c r="E11" s="24"/>
      <c r="F11" s="25"/>
      <c r="G11" s="26">
        <v>33200.080000000002</v>
      </c>
    </row>
    <row r="12" spans="1:7" x14ac:dyDescent="0.25">
      <c r="A12" s="217" t="s">
        <v>143</v>
      </c>
      <c r="B12" s="219" t="s">
        <v>144</v>
      </c>
      <c r="C12" s="212"/>
      <c r="D12" s="213"/>
      <c r="E12" s="214"/>
      <c r="F12" s="215"/>
      <c r="G12" s="216"/>
    </row>
    <row r="13" spans="1:7" ht="60" x14ac:dyDescent="0.25">
      <c r="A13" s="217"/>
      <c r="B13" s="21" t="s">
        <v>145</v>
      </c>
      <c r="C13" s="212" t="s">
        <v>147</v>
      </c>
      <c r="D13" s="213"/>
      <c r="E13" s="214"/>
      <c r="F13" s="215"/>
      <c r="G13" s="77">
        <v>-33200.080000000002</v>
      </c>
    </row>
    <row r="14" spans="1:7" x14ac:dyDescent="0.25">
      <c r="A14" s="217" t="s">
        <v>146</v>
      </c>
      <c r="B14" s="219" t="s">
        <v>368</v>
      </c>
      <c r="C14" s="212"/>
      <c r="D14" s="213"/>
      <c r="E14" s="214"/>
      <c r="F14" s="215"/>
      <c r="G14" s="223">
        <f>G9+G13</f>
        <v>450177.92</v>
      </c>
    </row>
    <row r="15" spans="1:7" ht="30" x14ac:dyDescent="0.25">
      <c r="A15" s="27"/>
      <c r="B15" s="28" t="s">
        <v>465</v>
      </c>
      <c r="C15" s="29" t="s">
        <v>466</v>
      </c>
      <c r="D15" s="30"/>
      <c r="E15" s="31">
        <v>1.03</v>
      </c>
      <c r="F15" s="32"/>
      <c r="G15" s="33"/>
    </row>
    <row r="16" spans="1:7" ht="30" x14ac:dyDescent="0.25">
      <c r="A16" s="20"/>
      <c r="B16" s="34" t="s">
        <v>467</v>
      </c>
      <c r="C16" s="15" t="s">
        <v>468</v>
      </c>
      <c r="D16" s="16"/>
      <c r="E16" s="35">
        <v>1.1200000000000001</v>
      </c>
      <c r="F16" s="18"/>
      <c r="G16" s="19"/>
    </row>
    <row r="17" spans="1:7" ht="45" x14ac:dyDescent="0.25">
      <c r="A17" s="20"/>
      <c r="B17" s="34" t="s">
        <v>469</v>
      </c>
      <c r="C17" s="15" t="s">
        <v>470</v>
      </c>
      <c r="D17" s="16"/>
      <c r="E17" s="35">
        <v>1.02</v>
      </c>
      <c r="F17" s="18"/>
      <c r="G17" s="19"/>
    </row>
    <row r="18" spans="1:7" x14ac:dyDescent="0.25">
      <c r="A18" s="282" t="s">
        <v>369</v>
      </c>
      <c r="B18" s="283" t="s">
        <v>471</v>
      </c>
      <c r="C18" s="284"/>
      <c r="D18" s="285"/>
      <c r="E18" s="286"/>
      <c r="F18" s="287"/>
      <c r="G18" s="288">
        <f>G14*E15*E16*E17</f>
        <v>529711.75</v>
      </c>
    </row>
    <row r="19" spans="1:7" x14ac:dyDescent="0.25">
      <c r="A19" s="310"/>
      <c r="B19" s="311" t="s">
        <v>463</v>
      </c>
      <c r="C19" s="312"/>
      <c r="D19" s="313"/>
      <c r="E19" s="314"/>
      <c r="F19" s="315"/>
      <c r="G19" s="316">
        <f>G10*E15*E16*E17</f>
        <v>15161.25</v>
      </c>
    </row>
    <row r="20" spans="1:7" ht="30.75" thickBot="1" x14ac:dyDescent="0.3">
      <c r="A20" s="289"/>
      <c r="B20" s="290" t="s">
        <v>464</v>
      </c>
      <c r="C20" s="296"/>
      <c r="D20" s="297"/>
      <c r="E20" s="317"/>
      <c r="F20" s="299"/>
      <c r="G20" s="295">
        <f>G11+G13</f>
        <v>0</v>
      </c>
    </row>
    <row r="21" spans="1:7" ht="15.75" thickTop="1" x14ac:dyDescent="0.25">
      <c r="A21" s="51" t="s">
        <v>472</v>
      </c>
      <c r="B21" s="52" t="s">
        <v>473</v>
      </c>
      <c r="C21" s="53"/>
      <c r="D21" s="54"/>
      <c r="E21" s="55"/>
      <c r="F21" s="56"/>
      <c r="G21" s="57"/>
    </row>
    <row r="22" spans="1:7" x14ac:dyDescent="0.25">
      <c r="A22" s="227"/>
      <c r="B22" s="218" t="s">
        <v>149</v>
      </c>
      <c r="C22" s="29"/>
      <c r="D22" s="197"/>
      <c r="E22" s="198"/>
      <c r="F22" s="199"/>
      <c r="G22" s="200"/>
    </row>
    <row r="23" spans="1:7" ht="28.5" x14ac:dyDescent="0.25">
      <c r="A23" s="58" t="s">
        <v>474</v>
      </c>
      <c r="B23" s="59" t="s">
        <v>475</v>
      </c>
      <c r="C23" s="15"/>
      <c r="D23" s="60"/>
      <c r="E23" s="61"/>
      <c r="F23" s="62"/>
      <c r="G23" s="63"/>
    </row>
    <row r="24" spans="1:7" ht="45" x14ac:dyDescent="0.25">
      <c r="A24" s="64"/>
      <c r="B24" s="65" t="s">
        <v>476</v>
      </c>
      <c r="C24" s="15" t="s">
        <v>477</v>
      </c>
      <c r="D24" s="60" t="s">
        <v>478</v>
      </c>
      <c r="E24" s="61">
        <v>0.5</v>
      </c>
      <c r="F24" s="62">
        <v>1723.03</v>
      </c>
      <c r="G24" s="63">
        <f>E24*F24</f>
        <v>861.52</v>
      </c>
    </row>
    <row r="25" spans="1:7" x14ac:dyDescent="0.25">
      <c r="A25" s="64"/>
      <c r="B25" s="21" t="s">
        <v>463</v>
      </c>
      <c r="C25" s="22"/>
      <c r="D25" s="66" t="s">
        <v>478</v>
      </c>
      <c r="E25" s="67">
        <v>0.5</v>
      </c>
      <c r="F25" s="25">
        <v>90.09</v>
      </c>
      <c r="G25" s="26">
        <f>E25*F25</f>
        <v>45.05</v>
      </c>
    </row>
    <row r="26" spans="1:7" ht="42.75" x14ac:dyDescent="0.25">
      <c r="A26" s="58" t="s">
        <v>479</v>
      </c>
      <c r="B26" s="59" t="s">
        <v>480</v>
      </c>
      <c r="C26" s="15"/>
      <c r="D26" s="60"/>
      <c r="E26" s="61"/>
      <c r="F26" s="62"/>
      <c r="G26" s="63"/>
    </row>
    <row r="27" spans="1:7" ht="75" x14ac:dyDescent="0.25">
      <c r="A27" s="64"/>
      <c r="B27" s="65" t="s">
        <v>481</v>
      </c>
      <c r="C27" s="15" t="s">
        <v>482</v>
      </c>
      <c r="D27" s="60" t="s">
        <v>478</v>
      </c>
      <c r="E27" s="61">
        <v>0.5</v>
      </c>
      <c r="F27" s="62">
        <v>331.98</v>
      </c>
      <c r="G27" s="63">
        <f>E27*F27</f>
        <v>165.99</v>
      </c>
    </row>
    <row r="28" spans="1:7" x14ac:dyDescent="0.25">
      <c r="A28" s="64"/>
      <c r="B28" s="21" t="s">
        <v>463</v>
      </c>
      <c r="C28" s="22"/>
      <c r="D28" s="66" t="s">
        <v>478</v>
      </c>
      <c r="E28" s="67">
        <v>0.5</v>
      </c>
      <c r="F28" s="25">
        <v>17.36</v>
      </c>
      <c r="G28" s="26">
        <f>E28*F28</f>
        <v>8.68</v>
      </c>
    </row>
    <row r="29" spans="1:7" x14ac:dyDescent="0.25">
      <c r="A29" s="64"/>
      <c r="B29" s="65" t="s">
        <v>483</v>
      </c>
      <c r="C29" s="15"/>
      <c r="D29" s="60"/>
      <c r="E29" s="68"/>
      <c r="F29" s="62"/>
      <c r="G29" s="63">
        <f>G24+G27</f>
        <v>1027.51</v>
      </c>
    </row>
    <row r="30" spans="1:7" x14ac:dyDescent="0.25">
      <c r="A30" s="64"/>
      <c r="B30" s="21" t="s">
        <v>463</v>
      </c>
      <c r="C30" s="69"/>
      <c r="D30" s="66"/>
      <c r="E30" s="70"/>
      <c r="F30" s="25"/>
      <c r="G30" s="26">
        <f>G25+G28</f>
        <v>53.73</v>
      </c>
    </row>
    <row r="31" spans="1:7" ht="30" x14ac:dyDescent="0.25">
      <c r="A31" s="20"/>
      <c r="B31" s="34" t="s">
        <v>465</v>
      </c>
      <c r="C31" s="15" t="s">
        <v>484</v>
      </c>
      <c r="D31" s="16"/>
      <c r="E31" s="35">
        <v>1.07</v>
      </c>
      <c r="F31" s="18"/>
      <c r="G31" s="19"/>
    </row>
    <row r="32" spans="1:7" ht="30" x14ac:dyDescent="0.25">
      <c r="A32" s="20"/>
      <c r="B32" s="34" t="s">
        <v>467</v>
      </c>
      <c r="C32" s="15" t="s">
        <v>485</v>
      </c>
      <c r="D32" s="16"/>
      <c r="E32" s="35">
        <v>0.96</v>
      </c>
      <c r="F32" s="18"/>
      <c r="G32" s="19"/>
    </row>
    <row r="33" spans="1:7" ht="45" x14ac:dyDescent="0.25">
      <c r="A33" s="20"/>
      <c r="B33" s="34" t="s">
        <v>469</v>
      </c>
      <c r="C33" s="15" t="s">
        <v>486</v>
      </c>
      <c r="D33" s="16"/>
      <c r="E33" s="35">
        <v>1.01</v>
      </c>
      <c r="F33" s="18"/>
      <c r="G33" s="19"/>
    </row>
    <row r="34" spans="1:7" x14ac:dyDescent="0.25">
      <c r="A34" s="282" t="s">
        <v>352</v>
      </c>
      <c r="B34" s="283" t="s">
        <v>483</v>
      </c>
      <c r="C34" s="284"/>
      <c r="D34" s="285"/>
      <c r="E34" s="286"/>
      <c r="F34" s="287"/>
      <c r="G34" s="288">
        <f>G29*E31*E32*E33</f>
        <v>1066.01</v>
      </c>
    </row>
    <row r="35" spans="1:7" ht="15.75" thickBot="1" x14ac:dyDescent="0.3">
      <c r="A35" s="289"/>
      <c r="B35" s="290" t="s">
        <v>463</v>
      </c>
      <c r="C35" s="291"/>
      <c r="D35" s="292"/>
      <c r="E35" s="293"/>
      <c r="F35" s="294"/>
      <c r="G35" s="295">
        <f>G30*E31*E32*E33</f>
        <v>55.74</v>
      </c>
    </row>
    <row r="36" spans="1:7" ht="15.75" thickTop="1" x14ac:dyDescent="0.25">
      <c r="A36" s="51" t="s">
        <v>487</v>
      </c>
      <c r="B36" s="52" t="s">
        <v>488</v>
      </c>
      <c r="C36" s="53"/>
      <c r="D36" s="54"/>
      <c r="E36" s="55"/>
      <c r="F36" s="56"/>
      <c r="G36" s="57"/>
    </row>
    <row r="37" spans="1:7" ht="28.5" x14ac:dyDescent="0.25">
      <c r="A37" s="58" t="s">
        <v>489</v>
      </c>
      <c r="B37" s="59" t="s">
        <v>490</v>
      </c>
      <c r="C37" s="72"/>
      <c r="D37" s="60"/>
      <c r="E37" s="61"/>
      <c r="F37" s="62"/>
      <c r="G37" s="63"/>
    </row>
    <row r="38" spans="1:7" ht="60" x14ac:dyDescent="0.25">
      <c r="A38" s="64"/>
      <c r="B38" s="65" t="s">
        <v>491</v>
      </c>
      <c r="C38" s="72" t="s">
        <v>492</v>
      </c>
      <c r="D38" s="60" t="s">
        <v>478</v>
      </c>
      <c r="E38" s="61">
        <v>0.5</v>
      </c>
      <c r="F38" s="62">
        <v>1307.8399999999999</v>
      </c>
      <c r="G38" s="63">
        <f>E38*F38</f>
        <v>653.91999999999996</v>
      </c>
    </row>
    <row r="39" spans="1:7" x14ac:dyDescent="0.25">
      <c r="A39" s="64"/>
      <c r="B39" s="21" t="s">
        <v>463</v>
      </c>
      <c r="C39" s="69"/>
      <c r="D39" s="66" t="s">
        <v>478</v>
      </c>
      <c r="E39" s="67">
        <v>0.5</v>
      </c>
      <c r="F39" s="25">
        <v>68.75</v>
      </c>
      <c r="G39" s="26">
        <f>E39*F39</f>
        <v>34.380000000000003</v>
      </c>
    </row>
    <row r="40" spans="1:7" x14ac:dyDescent="0.25">
      <c r="A40" s="64"/>
      <c r="B40" s="65" t="s">
        <v>493</v>
      </c>
      <c r="C40" s="15" t="s">
        <v>494</v>
      </c>
      <c r="D40" s="60"/>
      <c r="E40" s="61">
        <v>1.03</v>
      </c>
      <c r="F40" s="25"/>
      <c r="G40" s="26"/>
    </row>
    <row r="41" spans="1:7" x14ac:dyDescent="0.25">
      <c r="A41" s="20"/>
      <c r="B41" s="34" t="s">
        <v>495</v>
      </c>
      <c r="C41" s="15" t="s">
        <v>496</v>
      </c>
      <c r="D41" s="16"/>
      <c r="E41" s="35">
        <v>1.02</v>
      </c>
      <c r="F41" s="18"/>
      <c r="G41" s="19"/>
    </row>
    <row r="42" spans="1:7" ht="30" x14ac:dyDescent="0.25">
      <c r="A42" s="20"/>
      <c r="B42" s="34" t="s">
        <v>467</v>
      </c>
      <c r="C42" s="15" t="s">
        <v>497</v>
      </c>
      <c r="D42" s="16"/>
      <c r="E42" s="35">
        <v>0.96</v>
      </c>
      <c r="F42" s="18"/>
      <c r="G42" s="19"/>
    </row>
    <row r="43" spans="1:7" ht="45" x14ac:dyDescent="0.25">
      <c r="A43" s="20"/>
      <c r="B43" s="34" t="s">
        <v>469</v>
      </c>
      <c r="C43" s="15" t="s">
        <v>498</v>
      </c>
      <c r="D43" s="16"/>
      <c r="E43" s="35">
        <v>1.01</v>
      </c>
      <c r="F43" s="18"/>
      <c r="G43" s="19"/>
    </row>
    <row r="44" spans="1:7" x14ac:dyDescent="0.25">
      <c r="A44" s="282" t="s">
        <v>354</v>
      </c>
      <c r="B44" s="283" t="s">
        <v>499</v>
      </c>
      <c r="C44" s="284"/>
      <c r="D44" s="285"/>
      <c r="E44" s="286"/>
      <c r="F44" s="287"/>
      <c r="G44" s="288">
        <f>G38*E40*E41*E42*E43</f>
        <v>666.12</v>
      </c>
    </row>
    <row r="45" spans="1:7" ht="15.75" thickBot="1" x14ac:dyDescent="0.3">
      <c r="A45" s="289"/>
      <c r="B45" s="290" t="s">
        <v>463</v>
      </c>
      <c r="C45" s="296"/>
      <c r="D45" s="297"/>
      <c r="E45" s="298"/>
      <c r="F45" s="299"/>
      <c r="G45" s="295">
        <f>G39*E40*E41*E42*E43</f>
        <v>35.020000000000003</v>
      </c>
    </row>
    <row r="46" spans="1:7" ht="15.75" thickTop="1" x14ac:dyDescent="0.25">
      <c r="A46" s="51" t="s">
        <v>500</v>
      </c>
      <c r="B46" s="52" t="s">
        <v>501</v>
      </c>
      <c r="C46" s="53"/>
      <c r="D46" s="54"/>
      <c r="E46" s="55"/>
      <c r="F46" s="56"/>
      <c r="G46" s="57"/>
    </row>
    <row r="47" spans="1:7" x14ac:dyDescent="0.25">
      <c r="A47" s="227"/>
      <c r="B47" s="218" t="s">
        <v>149</v>
      </c>
      <c r="C47" s="29"/>
      <c r="D47" s="197"/>
      <c r="E47" s="198"/>
      <c r="F47" s="199"/>
      <c r="G47" s="200"/>
    </row>
    <row r="48" spans="1:7" ht="85.5" x14ac:dyDescent="0.25">
      <c r="A48" s="58" t="s">
        <v>502</v>
      </c>
      <c r="B48" s="59" t="s">
        <v>503</v>
      </c>
      <c r="C48" s="72"/>
      <c r="D48" s="60"/>
      <c r="E48" s="61"/>
      <c r="F48" s="62"/>
      <c r="G48" s="63"/>
    </row>
    <row r="49" spans="1:7" x14ac:dyDescent="0.25">
      <c r="A49" s="64"/>
      <c r="B49" s="65" t="s">
        <v>504</v>
      </c>
      <c r="C49" s="72" t="s">
        <v>505</v>
      </c>
      <c r="D49" s="60" t="s">
        <v>478</v>
      </c>
      <c r="E49" s="61">
        <v>0.1</v>
      </c>
      <c r="F49" s="62">
        <v>40023.85</v>
      </c>
      <c r="G49" s="63">
        <f>E49*F49</f>
        <v>4002.39</v>
      </c>
    </row>
    <row r="50" spans="1:7" x14ac:dyDescent="0.25">
      <c r="A50" s="64"/>
      <c r="B50" s="21" t="s">
        <v>463</v>
      </c>
      <c r="C50" s="22"/>
      <c r="D50" s="66" t="s">
        <v>478</v>
      </c>
      <c r="E50" s="67">
        <f>E49</f>
        <v>0.1</v>
      </c>
      <c r="F50" s="25">
        <v>2137.12</v>
      </c>
      <c r="G50" s="26">
        <f>E50*F50</f>
        <v>213.71</v>
      </c>
    </row>
    <row r="51" spans="1:7" ht="30" x14ac:dyDescent="0.25">
      <c r="A51" s="20"/>
      <c r="B51" s="34" t="s">
        <v>465</v>
      </c>
      <c r="C51" s="15" t="s">
        <v>506</v>
      </c>
      <c r="D51" s="16"/>
      <c r="E51" s="35">
        <v>1.06</v>
      </c>
      <c r="F51" s="18"/>
      <c r="G51" s="19"/>
    </row>
    <row r="52" spans="1:7" ht="30" x14ac:dyDescent="0.25">
      <c r="A52" s="20"/>
      <c r="B52" s="34" t="s">
        <v>467</v>
      </c>
      <c r="C52" s="15" t="s">
        <v>485</v>
      </c>
      <c r="D52" s="16"/>
      <c r="E52" s="35">
        <v>1.06</v>
      </c>
      <c r="F52" s="18"/>
      <c r="G52" s="19"/>
    </row>
    <row r="53" spans="1:7" ht="45" x14ac:dyDescent="0.25">
      <c r="A53" s="20"/>
      <c r="B53" s="34" t="s">
        <v>469</v>
      </c>
      <c r="C53" s="15" t="s">
        <v>507</v>
      </c>
      <c r="D53" s="16"/>
      <c r="E53" s="35">
        <v>1.01</v>
      </c>
      <c r="F53" s="18"/>
      <c r="G53" s="19"/>
    </row>
    <row r="54" spans="1:7" x14ac:dyDescent="0.25">
      <c r="A54" s="282" t="s">
        <v>356</v>
      </c>
      <c r="B54" s="283" t="s">
        <v>508</v>
      </c>
      <c r="C54" s="284"/>
      <c r="D54" s="285"/>
      <c r="E54" s="286"/>
      <c r="F54" s="287"/>
      <c r="G54" s="288">
        <f>G49*E51*E52*E53</f>
        <v>4542.0600000000004</v>
      </c>
    </row>
    <row r="55" spans="1:7" ht="15.75" thickBot="1" x14ac:dyDescent="0.3">
      <c r="A55" s="300"/>
      <c r="B55" s="290" t="s">
        <v>463</v>
      </c>
      <c r="C55" s="301"/>
      <c r="D55" s="302"/>
      <c r="E55" s="303"/>
      <c r="F55" s="304"/>
      <c r="G55" s="295">
        <f>G50*E51*E52*E53</f>
        <v>242.53</v>
      </c>
    </row>
    <row r="56" spans="1:7" ht="29.25" thickTop="1" x14ac:dyDescent="0.25">
      <c r="A56" s="51" t="s">
        <v>509</v>
      </c>
      <c r="B56" s="52" t="s">
        <v>510</v>
      </c>
      <c r="C56" s="53"/>
      <c r="D56" s="54"/>
      <c r="E56" s="55"/>
      <c r="F56" s="56"/>
      <c r="G56" s="57"/>
    </row>
    <row r="57" spans="1:7" x14ac:dyDescent="0.25">
      <c r="A57" s="58"/>
      <c r="B57" s="59" t="s">
        <v>511</v>
      </c>
      <c r="C57" s="15"/>
      <c r="D57" s="60"/>
      <c r="E57" s="68"/>
      <c r="F57" s="62"/>
      <c r="G57" s="63"/>
    </row>
    <row r="58" spans="1:7" ht="57" x14ac:dyDescent="0.25">
      <c r="A58" s="58" t="s">
        <v>512</v>
      </c>
      <c r="B58" s="59" t="s">
        <v>513</v>
      </c>
      <c r="C58" s="72"/>
      <c r="D58" s="60"/>
      <c r="E58" s="61"/>
      <c r="F58" s="62"/>
      <c r="G58" s="63"/>
    </row>
    <row r="59" spans="1:7" x14ac:dyDescent="0.25">
      <c r="A59" s="64"/>
      <c r="B59" s="65" t="s">
        <v>514</v>
      </c>
      <c r="C59" s="72" t="s">
        <v>515</v>
      </c>
      <c r="D59" s="60" t="s">
        <v>478</v>
      </c>
      <c r="E59" s="61">
        <v>0.1</v>
      </c>
      <c r="F59" s="62">
        <v>6084.77</v>
      </c>
      <c r="G59" s="63">
        <f>E59*F59</f>
        <v>608.48</v>
      </c>
    </row>
    <row r="60" spans="1:7" x14ac:dyDescent="0.25">
      <c r="A60" s="64"/>
      <c r="B60" s="21" t="s">
        <v>463</v>
      </c>
      <c r="C60" s="22"/>
      <c r="D60" s="66" t="s">
        <v>478</v>
      </c>
      <c r="E60" s="67">
        <f>E59</f>
        <v>0.1</v>
      </c>
      <c r="F60" s="25">
        <v>319.17</v>
      </c>
      <c r="G60" s="26">
        <f>E60*F60</f>
        <v>31.92</v>
      </c>
    </row>
    <row r="61" spans="1:7" ht="60" x14ac:dyDescent="0.25">
      <c r="A61" s="64"/>
      <c r="B61" s="65" t="s">
        <v>516</v>
      </c>
      <c r="C61" s="15" t="s">
        <v>517</v>
      </c>
      <c r="D61" s="66"/>
      <c r="E61" s="67">
        <v>1.1499999999999999</v>
      </c>
      <c r="F61" s="25"/>
      <c r="G61" s="26"/>
    </row>
    <row r="62" spans="1:7" ht="30" x14ac:dyDescent="0.25">
      <c r="A62" s="20"/>
      <c r="B62" s="34" t="s">
        <v>465</v>
      </c>
      <c r="C62" s="15" t="s">
        <v>518</v>
      </c>
      <c r="D62" s="16"/>
      <c r="E62" s="35">
        <v>1.0900000000000001</v>
      </c>
      <c r="F62" s="18"/>
      <c r="G62" s="19"/>
    </row>
    <row r="63" spans="1:7" ht="30" x14ac:dyDescent="0.25">
      <c r="A63" s="20"/>
      <c r="B63" s="34" t="s">
        <v>467</v>
      </c>
      <c r="C63" s="15" t="s">
        <v>519</v>
      </c>
      <c r="D63" s="16"/>
      <c r="E63" s="35">
        <v>1.06</v>
      </c>
      <c r="F63" s="18"/>
      <c r="G63" s="19"/>
    </row>
    <row r="64" spans="1:7" ht="45" x14ac:dyDescent="0.25">
      <c r="A64" s="20"/>
      <c r="B64" s="34" t="s">
        <v>469</v>
      </c>
      <c r="C64" s="15" t="s">
        <v>625</v>
      </c>
      <c r="D64" s="16"/>
      <c r="E64" s="35">
        <v>1.01</v>
      </c>
      <c r="F64" s="18"/>
      <c r="G64" s="19"/>
    </row>
    <row r="65" spans="1:7" x14ac:dyDescent="0.25">
      <c r="A65" s="282" t="s">
        <v>357</v>
      </c>
      <c r="B65" s="283" t="s">
        <v>520</v>
      </c>
      <c r="C65" s="284"/>
      <c r="D65" s="285"/>
      <c r="E65" s="286"/>
      <c r="F65" s="287"/>
      <c r="G65" s="288">
        <f>G59*E61*E62*E63*E64</f>
        <v>816.58</v>
      </c>
    </row>
    <row r="66" spans="1:7" ht="15.75" thickBot="1" x14ac:dyDescent="0.3">
      <c r="A66" s="300"/>
      <c r="B66" s="290" t="s">
        <v>463</v>
      </c>
      <c r="C66" s="301"/>
      <c r="D66" s="302"/>
      <c r="E66" s="303"/>
      <c r="F66" s="304"/>
      <c r="G66" s="295">
        <f>G60*E61*E62*E63*E64</f>
        <v>42.84</v>
      </c>
    </row>
    <row r="67" spans="1:7" ht="29.25" thickTop="1" x14ac:dyDescent="0.25">
      <c r="A67" s="51" t="s">
        <v>521</v>
      </c>
      <c r="B67" s="52" t="s">
        <v>510</v>
      </c>
      <c r="C67" s="53"/>
      <c r="D67" s="54"/>
      <c r="E67" s="55"/>
      <c r="F67" s="56"/>
      <c r="G67" s="57"/>
    </row>
    <row r="68" spans="1:7" s="232" customFormat="1" x14ac:dyDescent="0.25">
      <c r="A68" s="228"/>
      <c r="B68" s="218" t="s">
        <v>149</v>
      </c>
      <c r="C68" s="229"/>
      <c r="D68" s="230"/>
      <c r="E68" s="231"/>
      <c r="F68" s="215"/>
      <c r="G68" s="216"/>
    </row>
    <row r="69" spans="1:7" x14ac:dyDescent="0.25">
      <c r="A69" s="58" t="s">
        <v>522</v>
      </c>
      <c r="B69" s="59" t="s">
        <v>523</v>
      </c>
      <c r="C69" s="15"/>
      <c r="D69" s="60"/>
      <c r="E69" s="68"/>
      <c r="F69" s="62"/>
      <c r="G69" s="63"/>
    </row>
    <row r="70" spans="1:7" ht="42.75" x14ac:dyDescent="0.25">
      <c r="A70" s="58"/>
      <c r="B70" s="59" t="s">
        <v>524</v>
      </c>
      <c r="C70" s="72"/>
      <c r="D70" s="60"/>
      <c r="E70" s="61"/>
      <c r="F70" s="62"/>
      <c r="G70" s="63"/>
    </row>
    <row r="71" spans="1:7" x14ac:dyDescent="0.25">
      <c r="A71" s="58"/>
      <c r="B71" s="65" t="s">
        <v>525</v>
      </c>
      <c r="C71" s="72" t="s">
        <v>526</v>
      </c>
      <c r="D71" s="60" t="s">
        <v>478</v>
      </c>
      <c r="E71" s="61">
        <v>0.1</v>
      </c>
      <c r="F71" s="62">
        <v>5679.33</v>
      </c>
      <c r="G71" s="63">
        <f>E71*F71</f>
        <v>567.92999999999995</v>
      </c>
    </row>
    <row r="72" spans="1:7" x14ac:dyDescent="0.25">
      <c r="A72" s="58"/>
      <c r="B72" s="21" t="s">
        <v>463</v>
      </c>
      <c r="C72" s="22"/>
      <c r="D72" s="66" t="s">
        <v>478</v>
      </c>
      <c r="E72" s="67">
        <f>E71</f>
        <v>0.1</v>
      </c>
      <c r="F72" s="25">
        <v>297.63</v>
      </c>
      <c r="G72" s="26">
        <f>E72*F72</f>
        <v>29.76</v>
      </c>
    </row>
    <row r="73" spans="1:7" x14ac:dyDescent="0.25">
      <c r="A73" s="58" t="s">
        <v>527</v>
      </c>
      <c r="B73" s="59" t="s">
        <v>528</v>
      </c>
      <c r="C73" s="22"/>
      <c r="D73" s="66"/>
      <c r="E73" s="67"/>
      <c r="F73" s="25"/>
      <c r="G73" s="26"/>
    </row>
    <row r="74" spans="1:7" ht="42.75" x14ac:dyDescent="0.25">
      <c r="A74" s="58"/>
      <c r="B74" s="59" t="s">
        <v>524</v>
      </c>
      <c r="C74" s="72"/>
      <c r="D74" s="60"/>
      <c r="E74" s="61"/>
      <c r="F74" s="62"/>
      <c r="G74" s="63"/>
    </row>
    <row r="75" spans="1:7" x14ac:dyDescent="0.25">
      <c r="A75" s="58"/>
      <c r="B75" s="65" t="s">
        <v>529</v>
      </c>
      <c r="C75" s="72" t="s">
        <v>530</v>
      </c>
      <c r="D75" s="60" t="s">
        <v>478</v>
      </c>
      <c r="E75" s="61">
        <v>0.1</v>
      </c>
      <c r="F75" s="62">
        <v>5222.3900000000003</v>
      </c>
      <c r="G75" s="63">
        <f>E75*F75</f>
        <v>522.24</v>
      </c>
    </row>
    <row r="76" spans="1:7" x14ac:dyDescent="0.25">
      <c r="A76" s="58"/>
      <c r="B76" s="21" t="s">
        <v>463</v>
      </c>
      <c r="C76" s="22"/>
      <c r="D76" s="66" t="s">
        <v>478</v>
      </c>
      <c r="E76" s="67">
        <f>E75</f>
        <v>0.1</v>
      </c>
      <c r="F76" s="25">
        <v>273.14999999999998</v>
      </c>
      <c r="G76" s="26">
        <f>E76*F76</f>
        <v>27.32</v>
      </c>
    </row>
    <row r="77" spans="1:7" x14ac:dyDescent="0.25">
      <c r="A77" s="58" t="s">
        <v>531</v>
      </c>
      <c r="B77" s="59" t="s">
        <v>532</v>
      </c>
      <c r="C77" s="22"/>
      <c r="D77" s="66"/>
      <c r="E77" s="67"/>
      <c r="F77" s="25"/>
      <c r="G77" s="26"/>
    </row>
    <row r="78" spans="1:7" ht="42.75" x14ac:dyDescent="0.25">
      <c r="A78" s="58"/>
      <c r="B78" s="59" t="s">
        <v>524</v>
      </c>
      <c r="C78" s="72"/>
      <c r="D78" s="60"/>
      <c r="E78" s="61"/>
      <c r="F78" s="62"/>
      <c r="G78" s="63"/>
    </row>
    <row r="79" spans="1:7" x14ac:dyDescent="0.25">
      <c r="A79" s="58"/>
      <c r="B79" s="65" t="s">
        <v>529</v>
      </c>
      <c r="C79" s="72" t="s">
        <v>530</v>
      </c>
      <c r="D79" s="60" t="s">
        <v>478</v>
      </c>
      <c r="E79" s="61">
        <v>0.4</v>
      </c>
      <c r="F79" s="62">
        <v>5222.3900000000003</v>
      </c>
      <c r="G79" s="63">
        <f>E79*F79</f>
        <v>2088.96</v>
      </c>
    </row>
    <row r="80" spans="1:7" x14ac:dyDescent="0.25">
      <c r="A80" s="58"/>
      <c r="B80" s="21" t="s">
        <v>463</v>
      </c>
      <c r="C80" s="22"/>
      <c r="D80" s="66" t="s">
        <v>478</v>
      </c>
      <c r="E80" s="67">
        <f>E79</f>
        <v>0.4</v>
      </c>
      <c r="F80" s="25">
        <v>273.14999999999998</v>
      </c>
      <c r="G80" s="26">
        <f>E80*F80</f>
        <v>109.26</v>
      </c>
    </row>
    <row r="81" spans="1:7" x14ac:dyDescent="0.25">
      <c r="A81" s="58" t="s">
        <v>358</v>
      </c>
      <c r="B81" s="59" t="s">
        <v>370</v>
      </c>
      <c r="C81" s="100"/>
      <c r="D81" s="279"/>
      <c r="E81" s="280"/>
      <c r="F81" s="281"/>
      <c r="G81" s="233">
        <f>G71+G75+G79</f>
        <v>3179.13</v>
      </c>
    </row>
    <row r="82" spans="1:7" x14ac:dyDescent="0.25">
      <c r="A82" s="58"/>
      <c r="B82" s="21" t="s">
        <v>463</v>
      </c>
      <c r="C82" s="69"/>
      <c r="D82" s="66"/>
      <c r="E82" s="70"/>
      <c r="F82" s="25"/>
      <c r="G82" s="26">
        <f>G72+G76+G80</f>
        <v>166.34</v>
      </c>
    </row>
    <row r="83" spans="1:7" ht="60" x14ac:dyDescent="0.25">
      <c r="A83" s="58"/>
      <c r="B83" s="65" t="s">
        <v>516</v>
      </c>
      <c r="C83" s="15" t="s">
        <v>517</v>
      </c>
      <c r="D83" s="66"/>
      <c r="E83" s="67">
        <v>1.1499999999999999</v>
      </c>
      <c r="F83" s="62"/>
      <c r="G83" s="63"/>
    </row>
    <row r="84" spans="1:7" ht="30" x14ac:dyDescent="0.25">
      <c r="A84" s="64"/>
      <c r="B84" s="34" t="s">
        <v>465</v>
      </c>
      <c r="C84" s="15" t="s">
        <v>518</v>
      </c>
      <c r="D84" s="16"/>
      <c r="E84" s="35">
        <v>1.0900000000000001</v>
      </c>
      <c r="F84" s="62"/>
      <c r="G84" s="63"/>
    </row>
    <row r="85" spans="1:7" ht="30" x14ac:dyDescent="0.25">
      <c r="A85" s="64"/>
      <c r="B85" s="34" t="s">
        <v>467</v>
      </c>
      <c r="C85" s="15" t="s">
        <v>519</v>
      </c>
      <c r="D85" s="16"/>
      <c r="E85" s="35">
        <v>1.08</v>
      </c>
      <c r="F85" s="62"/>
      <c r="G85" s="63"/>
    </row>
    <row r="86" spans="1:7" ht="45" x14ac:dyDescent="0.25">
      <c r="A86" s="20"/>
      <c r="B86" s="34" t="s">
        <v>469</v>
      </c>
      <c r="C86" s="15" t="s">
        <v>625</v>
      </c>
      <c r="D86" s="16"/>
      <c r="E86" s="35">
        <v>1.01</v>
      </c>
      <c r="F86" s="18"/>
      <c r="G86" s="19"/>
    </row>
    <row r="87" spans="1:7" x14ac:dyDescent="0.25">
      <c r="A87" s="282" t="s">
        <v>359</v>
      </c>
      <c r="B87" s="283" t="s">
        <v>533</v>
      </c>
      <c r="C87" s="284"/>
      <c r="D87" s="285"/>
      <c r="E87" s="286"/>
      <c r="F87" s="287"/>
      <c r="G87" s="288">
        <f>G81*E83*E84*E85*E86</f>
        <v>4346.88</v>
      </c>
    </row>
    <row r="88" spans="1:7" ht="15.75" thickBot="1" x14ac:dyDescent="0.3">
      <c r="A88" s="305"/>
      <c r="B88" s="290" t="s">
        <v>463</v>
      </c>
      <c r="C88" s="301"/>
      <c r="D88" s="302"/>
      <c r="E88" s="303"/>
      <c r="F88" s="304"/>
      <c r="G88" s="295">
        <f>G82*E83*E84*E85*E86</f>
        <v>227.44</v>
      </c>
    </row>
    <row r="89" spans="1:7" ht="15.75" thickTop="1" x14ac:dyDescent="0.25">
      <c r="A89" s="51" t="s">
        <v>534</v>
      </c>
      <c r="B89" s="52" t="s">
        <v>535</v>
      </c>
      <c r="C89" s="53"/>
      <c r="D89" s="54"/>
      <c r="E89" s="55"/>
      <c r="F89" s="56"/>
      <c r="G89" s="57"/>
    </row>
    <row r="90" spans="1:7" ht="28.5" x14ac:dyDescent="0.25">
      <c r="A90" s="58" t="s">
        <v>536</v>
      </c>
      <c r="B90" s="59" t="s">
        <v>537</v>
      </c>
      <c r="C90" s="72"/>
      <c r="D90" s="60"/>
      <c r="E90" s="61"/>
      <c r="F90" s="62"/>
      <c r="G90" s="63"/>
    </row>
    <row r="91" spans="1:7" ht="30" x14ac:dyDescent="0.25">
      <c r="A91" s="58"/>
      <c r="B91" s="65" t="s">
        <v>613</v>
      </c>
      <c r="C91" s="15" t="s">
        <v>614</v>
      </c>
      <c r="D91" s="16" t="s">
        <v>462</v>
      </c>
      <c r="E91" s="17">
        <v>600</v>
      </c>
      <c r="F91" s="18">
        <v>10.88</v>
      </c>
      <c r="G91" s="19">
        <f>E91*F91</f>
        <v>6528</v>
      </c>
    </row>
    <row r="92" spans="1:7" x14ac:dyDescent="0.25">
      <c r="A92" s="58"/>
      <c r="B92" s="21" t="s">
        <v>463</v>
      </c>
      <c r="C92" s="22"/>
      <c r="D92" s="23" t="s">
        <v>462</v>
      </c>
      <c r="E92" s="73">
        <f>E91</f>
        <v>600</v>
      </c>
      <c r="F92" s="25">
        <v>0.01</v>
      </c>
      <c r="G92" s="74">
        <f>E92*F92</f>
        <v>6</v>
      </c>
    </row>
    <row r="93" spans="1:7" ht="30" x14ac:dyDescent="0.25">
      <c r="A93" s="58"/>
      <c r="B93" s="34" t="s">
        <v>465</v>
      </c>
      <c r="C93" s="15" t="s">
        <v>538</v>
      </c>
      <c r="D93" s="75"/>
      <c r="E93" s="61">
        <v>1.08</v>
      </c>
      <c r="F93" s="76"/>
      <c r="G93" s="77"/>
    </row>
    <row r="94" spans="1:7" x14ac:dyDescent="0.25">
      <c r="A94" s="58"/>
      <c r="B94" s="36" t="s">
        <v>539</v>
      </c>
      <c r="C94" s="100"/>
      <c r="D94" s="220"/>
      <c r="E94" s="102"/>
      <c r="F94" s="222"/>
      <c r="G94" s="37">
        <f>G91*E93</f>
        <v>7050.24</v>
      </c>
    </row>
    <row r="95" spans="1:7" x14ac:dyDescent="0.25">
      <c r="A95" s="58"/>
      <c r="B95" s="21" t="s">
        <v>463</v>
      </c>
      <c r="C95" s="15"/>
      <c r="D95" s="60"/>
      <c r="E95" s="68"/>
      <c r="F95" s="62"/>
      <c r="G95" s="26">
        <f>G92*E93</f>
        <v>6.48</v>
      </c>
    </row>
    <row r="96" spans="1:7" ht="42.75" x14ac:dyDescent="0.25">
      <c r="A96" s="58" t="s">
        <v>540</v>
      </c>
      <c r="B96" s="59" t="s">
        <v>541</v>
      </c>
      <c r="C96" s="72"/>
      <c r="D96" s="60"/>
      <c r="E96" s="61"/>
      <c r="F96" s="62"/>
      <c r="G96" s="63"/>
    </row>
    <row r="97" spans="1:7" x14ac:dyDescent="0.25">
      <c r="A97" s="58"/>
      <c r="B97" s="65" t="s">
        <v>542</v>
      </c>
      <c r="C97" s="72" t="s">
        <v>543</v>
      </c>
      <c r="D97" s="72" t="s">
        <v>544</v>
      </c>
      <c r="E97" s="61">
        <v>6</v>
      </c>
      <c r="F97" s="62">
        <v>811.38</v>
      </c>
      <c r="G97" s="63">
        <f>E97*F97</f>
        <v>4868.28</v>
      </c>
    </row>
    <row r="98" spans="1:7" x14ac:dyDescent="0.25">
      <c r="A98" s="58"/>
      <c r="B98" s="21" t="s">
        <v>463</v>
      </c>
      <c r="C98" s="22"/>
      <c r="D98" s="22" t="s">
        <v>544</v>
      </c>
      <c r="E98" s="67">
        <f>E97</f>
        <v>6</v>
      </c>
      <c r="F98" s="25">
        <v>1.46</v>
      </c>
      <c r="G98" s="26">
        <f>E98*F98</f>
        <v>8.76</v>
      </c>
    </row>
    <row r="99" spans="1:7" x14ac:dyDescent="0.25">
      <c r="A99" s="58"/>
      <c r="B99" s="65" t="s">
        <v>545</v>
      </c>
      <c r="C99" s="72" t="s">
        <v>546</v>
      </c>
      <c r="D99" s="60"/>
      <c r="E99" s="61">
        <v>1.01</v>
      </c>
      <c r="F99" s="62"/>
      <c r="G99" s="63"/>
    </row>
    <row r="100" spans="1:7" x14ac:dyDescent="0.25">
      <c r="A100" s="58"/>
      <c r="B100" s="65" t="s">
        <v>547</v>
      </c>
      <c r="C100" s="72" t="s">
        <v>485</v>
      </c>
      <c r="D100" s="60"/>
      <c r="E100" s="61">
        <v>1.01</v>
      </c>
      <c r="F100" s="62"/>
      <c r="G100" s="63"/>
    </row>
    <row r="101" spans="1:7" x14ac:dyDescent="0.25">
      <c r="A101" s="58"/>
      <c r="B101" s="65" t="s">
        <v>548</v>
      </c>
      <c r="C101" s="72" t="s">
        <v>518</v>
      </c>
      <c r="D101" s="60"/>
      <c r="E101" s="61">
        <v>1</v>
      </c>
      <c r="F101" s="62"/>
      <c r="G101" s="63"/>
    </row>
    <row r="102" spans="1:7" x14ac:dyDescent="0.25">
      <c r="A102" s="58"/>
      <c r="B102" s="65" t="s">
        <v>549</v>
      </c>
      <c r="C102" s="72"/>
      <c r="D102" s="60"/>
      <c r="E102" s="61">
        <f>1+(1.01-1)*2</f>
        <v>1.02</v>
      </c>
      <c r="F102" s="62"/>
      <c r="G102" s="63"/>
    </row>
    <row r="103" spans="1:7" ht="30" x14ac:dyDescent="0.25">
      <c r="A103" s="58"/>
      <c r="B103" s="65" t="s">
        <v>465</v>
      </c>
      <c r="C103" s="72" t="s">
        <v>550</v>
      </c>
      <c r="D103" s="66"/>
      <c r="E103" s="61">
        <v>1.03</v>
      </c>
      <c r="F103" s="25"/>
      <c r="G103" s="26"/>
    </row>
    <row r="104" spans="1:7" x14ac:dyDescent="0.25">
      <c r="A104" s="58"/>
      <c r="B104" s="59" t="s">
        <v>539</v>
      </c>
      <c r="C104" s="306"/>
      <c r="D104" s="279"/>
      <c r="E104" s="307"/>
      <c r="F104" s="281"/>
      <c r="G104" s="233">
        <f>G97*E102*E103</f>
        <v>5114.6099999999997</v>
      </c>
    </row>
    <row r="105" spans="1:7" x14ac:dyDescent="0.25">
      <c r="A105" s="58"/>
      <c r="B105" s="21" t="s">
        <v>463</v>
      </c>
      <c r="C105" s="72"/>
      <c r="D105" s="60"/>
      <c r="E105" s="68"/>
      <c r="F105" s="62"/>
      <c r="G105" s="26">
        <f>G98*E102*E103</f>
        <v>9.1999999999999993</v>
      </c>
    </row>
    <row r="106" spans="1:7" x14ac:dyDescent="0.25">
      <c r="A106" s="58" t="s">
        <v>551</v>
      </c>
      <c r="B106" s="59" t="s">
        <v>552</v>
      </c>
      <c r="C106" s="72"/>
      <c r="D106" s="60"/>
      <c r="E106" s="61"/>
      <c r="F106" s="62"/>
      <c r="G106" s="63"/>
    </row>
    <row r="107" spans="1:7" ht="30" x14ac:dyDescent="0.25">
      <c r="A107" s="58"/>
      <c r="B107" s="65" t="s">
        <v>553</v>
      </c>
      <c r="C107" s="15" t="s">
        <v>554</v>
      </c>
      <c r="D107" s="15" t="s">
        <v>555</v>
      </c>
      <c r="E107" s="35">
        <f>(1800+710+466.5+558.4+949.2+342.7)/100</f>
        <v>48.27</v>
      </c>
      <c r="F107" s="18">
        <v>405.53</v>
      </c>
      <c r="G107" s="19">
        <f>E107*F107</f>
        <v>19574.93</v>
      </c>
    </row>
    <row r="108" spans="1:7" ht="30" x14ac:dyDescent="0.25">
      <c r="A108" s="58"/>
      <c r="B108" s="21" t="s">
        <v>463</v>
      </c>
      <c r="C108" s="22"/>
      <c r="D108" s="69" t="s">
        <v>555</v>
      </c>
      <c r="E108" s="24">
        <f>E107</f>
        <v>48.27</v>
      </c>
      <c r="F108" s="25">
        <v>0.61</v>
      </c>
      <c r="G108" s="74">
        <f>E108*F108</f>
        <v>29.44</v>
      </c>
    </row>
    <row r="109" spans="1:7" ht="30" x14ac:dyDescent="0.25">
      <c r="A109" s="58"/>
      <c r="B109" s="34" t="s">
        <v>465</v>
      </c>
      <c r="C109" s="72" t="s">
        <v>550</v>
      </c>
      <c r="D109" s="75"/>
      <c r="E109" s="67">
        <v>1.04</v>
      </c>
      <c r="F109" s="76"/>
      <c r="G109" s="77"/>
    </row>
    <row r="110" spans="1:7" x14ac:dyDescent="0.25">
      <c r="A110" s="58"/>
      <c r="B110" s="36" t="s">
        <v>539</v>
      </c>
      <c r="C110" s="100"/>
      <c r="D110" s="220"/>
      <c r="E110" s="102"/>
      <c r="F110" s="222"/>
      <c r="G110" s="37">
        <f>G107*E109</f>
        <v>20357.93</v>
      </c>
    </row>
    <row r="111" spans="1:7" x14ac:dyDescent="0.25">
      <c r="A111" s="58"/>
      <c r="B111" s="21" t="s">
        <v>463</v>
      </c>
      <c r="C111" s="15"/>
      <c r="D111" s="60"/>
      <c r="E111" s="68"/>
      <c r="F111" s="62"/>
      <c r="G111" s="26">
        <f>G108*E109</f>
        <v>30.62</v>
      </c>
    </row>
    <row r="112" spans="1:7" ht="28.5" x14ac:dyDescent="0.25">
      <c r="A112" s="58" t="s">
        <v>556</v>
      </c>
      <c r="B112" s="59" t="s">
        <v>557</v>
      </c>
      <c r="C112" s="72"/>
      <c r="D112" s="60"/>
      <c r="E112" s="61"/>
      <c r="F112" s="62"/>
      <c r="G112" s="63"/>
    </row>
    <row r="113" spans="1:7" ht="30" x14ac:dyDescent="0.25">
      <c r="A113" s="58"/>
      <c r="B113" s="65" t="s">
        <v>558</v>
      </c>
      <c r="C113" s="72" t="s">
        <v>559</v>
      </c>
      <c r="D113" s="15" t="s">
        <v>555</v>
      </c>
      <c r="E113" s="61">
        <f>130.4/100</f>
        <v>1.3</v>
      </c>
      <c r="F113" s="62">
        <v>669.62</v>
      </c>
      <c r="G113" s="63">
        <f>E113*F113</f>
        <v>870.51</v>
      </c>
    </row>
    <row r="114" spans="1:7" ht="30" x14ac:dyDescent="0.25">
      <c r="A114" s="58"/>
      <c r="B114" s="21" t="s">
        <v>463</v>
      </c>
      <c r="C114" s="306"/>
      <c r="D114" s="15" t="s">
        <v>555</v>
      </c>
      <c r="E114" s="61">
        <f>E113</f>
        <v>1.3</v>
      </c>
      <c r="F114" s="25">
        <v>1.1200000000000001</v>
      </c>
      <c r="G114" s="26">
        <f>E114*F114</f>
        <v>1.46</v>
      </c>
    </row>
    <row r="115" spans="1:7" x14ac:dyDescent="0.25">
      <c r="A115" s="58"/>
      <c r="B115" s="65" t="s">
        <v>560</v>
      </c>
      <c r="C115" s="72" t="s">
        <v>561</v>
      </c>
      <c r="D115" s="60"/>
      <c r="E115" s="61"/>
      <c r="F115" s="62">
        <v>1.47</v>
      </c>
      <c r="G115" s="63"/>
    </row>
    <row r="116" spans="1:7" ht="30" x14ac:dyDescent="0.25">
      <c r="A116" s="58"/>
      <c r="B116" s="65" t="s">
        <v>562</v>
      </c>
      <c r="C116" s="72" t="s">
        <v>494</v>
      </c>
      <c r="D116" s="60"/>
      <c r="E116" s="61"/>
      <c r="F116" s="62">
        <v>1.04</v>
      </c>
      <c r="G116" s="63"/>
    </row>
    <row r="117" spans="1:7" x14ac:dyDescent="0.25">
      <c r="A117" s="58"/>
      <c r="B117" s="65" t="s">
        <v>549</v>
      </c>
      <c r="C117" s="72"/>
      <c r="D117" s="60"/>
      <c r="E117" s="61"/>
      <c r="F117" s="62">
        <f>1+(F115-1)+(F116-1)</f>
        <v>1.51</v>
      </c>
      <c r="G117" s="63"/>
    </row>
    <row r="118" spans="1:7" ht="30" x14ac:dyDescent="0.25">
      <c r="A118" s="58"/>
      <c r="B118" s="65" t="s">
        <v>465</v>
      </c>
      <c r="C118" s="72" t="s">
        <v>550</v>
      </c>
      <c r="D118" s="66"/>
      <c r="E118" s="67">
        <v>1.04</v>
      </c>
      <c r="F118" s="25"/>
      <c r="G118" s="26"/>
    </row>
    <row r="119" spans="1:7" x14ac:dyDescent="0.25">
      <c r="A119" s="58"/>
      <c r="B119" s="59" t="s">
        <v>539</v>
      </c>
      <c r="C119" s="306"/>
      <c r="D119" s="279"/>
      <c r="E119" s="307"/>
      <c r="F119" s="281"/>
      <c r="G119" s="233">
        <f>G113*F117*E118</f>
        <v>1367.05</v>
      </c>
    </row>
    <row r="120" spans="1:7" x14ac:dyDescent="0.25">
      <c r="A120" s="58"/>
      <c r="B120" s="21" t="s">
        <v>463</v>
      </c>
      <c r="C120" s="306"/>
      <c r="D120" s="15"/>
      <c r="E120" s="61"/>
      <c r="F120" s="25"/>
      <c r="G120" s="26">
        <f>G114*F117</f>
        <v>2.2000000000000002</v>
      </c>
    </row>
    <row r="121" spans="1:7" ht="28.5" x14ac:dyDescent="0.25">
      <c r="A121" s="58" t="s">
        <v>563</v>
      </c>
      <c r="B121" s="59" t="s">
        <v>564</v>
      </c>
      <c r="C121" s="72"/>
      <c r="D121" s="60"/>
      <c r="E121" s="61"/>
      <c r="F121" s="62"/>
      <c r="G121" s="63"/>
    </row>
    <row r="122" spans="1:7" ht="30" x14ac:dyDescent="0.25">
      <c r="A122" s="58"/>
      <c r="B122" s="65" t="s">
        <v>565</v>
      </c>
      <c r="C122" s="72" t="s">
        <v>566</v>
      </c>
      <c r="D122" s="15" t="s">
        <v>555</v>
      </c>
      <c r="E122" s="61">
        <f>3763.5/100</f>
        <v>37.64</v>
      </c>
      <c r="F122" s="62">
        <v>295.25</v>
      </c>
      <c r="G122" s="63">
        <f>E122*F122</f>
        <v>11113.21</v>
      </c>
    </row>
    <row r="123" spans="1:7" ht="30" x14ac:dyDescent="0.25">
      <c r="A123" s="58"/>
      <c r="B123" s="21" t="s">
        <v>463</v>
      </c>
      <c r="C123" s="306"/>
      <c r="D123" s="15" t="s">
        <v>555</v>
      </c>
      <c r="E123" s="61">
        <f>E122</f>
        <v>37.64</v>
      </c>
      <c r="F123" s="25">
        <v>0.22</v>
      </c>
      <c r="G123" s="63">
        <f>E123*F123</f>
        <v>8.2799999999999994</v>
      </c>
    </row>
    <row r="124" spans="1:7" x14ac:dyDescent="0.25">
      <c r="A124" s="58"/>
      <c r="B124" s="65" t="s">
        <v>560</v>
      </c>
      <c r="C124" s="72" t="s">
        <v>561</v>
      </c>
      <c r="D124" s="60"/>
      <c r="E124" s="61"/>
      <c r="F124" s="62">
        <v>1.44</v>
      </c>
      <c r="G124" s="63"/>
    </row>
    <row r="125" spans="1:7" ht="30" x14ac:dyDescent="0.25">
      <c r="A125" s="58"/>
      <c r="B125" s="65" t="s">
        <v>562</v>
      </c>
      <c r="C125" s="72" t="s">
        <v>494</v>
      </c>
      <c r="D125" s="60"/>
      <c r="E125" s="61"/>
      <c r="F125" s="62">
        <v>1.07</v>
      </c>
      <c r="G125" s="63"/>
    </row>
    <row r="126" spans="1:7" x14ac:dyDescent="0.25">
      <c r="A126" s="58"/>
      <c r="B126" s="65" t="s">
        <v>549</v>
      </c>
      <c r="C126" s="72"/>
      <c r="D126" s="60"/>
      <c r="E126" s="61"/>
      <c r="F126" s="62">
        <f>1+(F124-1)+(F125-1)</f>
        <v>1.51</v>
      </c>
      <c r="G126" s="63"/>
    </row>
    <row r="127" spans="1:7" ht="30" x14ac:dyDescent="0.25">
      <c r="A127" s="58"/>
      <c r="B127" s="65" t="s">
        <v>465</v>
      </c>
      <c r="C127" s="72" t="s">
        <v>550</v>
      </c>
      <c r="D127" s="66"/>
      <c r="E127" s="67">
        <v>1.06</v>
      </c>
      <c r="F127" s="25"/>
      <c r="G127" s="26"/>
    </row>
    <row r="128" spans="1:7" x14ac:dyDescent="0.25">
      <c r="A128" s="58"/>
      <c r="B128" s="59" t="s">
        <v>539</v>
      </c>
      <c r="C128" s="306"/>
      <c r="D128" s="279"/>
      <c r="E128" s="307"/>
      <c r="F128" s="281"/>
      <c r="G128" s="233">
        <f>G122*F126*E127</f>
        <v>17787.8</v>
      </c>
    </row>
    <row r="129" spans="1:7" x14ac:dyDescent="0.25">
      <c r="A129" s="58"/>
      <c r="B129" s="21" t="s">
        <v>463</v>
      </c>
      <c r="C129" s="306"/>
      <c r="D129" s="279"/>
      <c r="E129" s="307"/>
      <c r="F129" s="281"/>
      <c r="G129" s="26">
        <f>G123*F126</f>
        <v>12.5</v>
      </c>
    </row>
    <row r="130" spans="1:7" ht="28.5" x14ac:dyDescent="0.25">
      <c r="A130" s="58" t="s">
        <v>567</v>
      </c>
      <c r="B130" s="59" t="s">
        <v>568</v>
      </c>
      <c r="C130" s="72"/>
      <c r="D130" s="60"/>
      <c r="E130" s="61"/>
      <c r="F130" s="62"/>
      <c r="G130" s="63"/>
    </row>
    <row r="131" spans="1:7" ht="30" x14ac:dyDescent="0.25">
      <c r="A131" s="58"/>
      <c r="B131" s="65" t="s">
        <v>569</v>
      </c>
      <c r="C131" s="15" t="s">
        <v>570</v>
      </c>
      <c r="D131" s="15" t="s">
        <v>571</v>
      </c>
      <c r="E131" s="35">
        <f>(25014-4206)/1000</f>
        <v>20.81</v>
      </c>
      <c r="F131" s="18">
        <v>699.23</v>
      </c>
      <c r="G131" s="19">
        <f>E131*F131</f>
        <v>14550.98</v>
      </c>
    </row>
    <row r="132" spans="1:7" ht="30" x14ac:dyDescent="0.25">
      <c r="A132" s="58"/>
      <c r="B132" s="21" t="s">
        <v>463</v>
      </c>
      <c r="C132" s="22"/>
      <c r="D132" s="69" t="str">
        <f>D131</f>
        <v>1000 м2 территории</v>
      </c>
      <c r="E132" s="24">
        <f>E131</f>
        <v>20.81</v>
      </c>
      <c r="F132" s="25">
        <v>1.26</v>
      </c>
      <c r="G132" s="74">
        <f>E132*F132</f>
        <v>26.22</v>
      </c>
    </row>
    <row r="133" spans="1:7" ht="30" x14ac:dyDescent="0.25">
      <c r="A133" s="58"/>
      <c r="B133" s="34" t="s">
        <v>465</v>
      </c>
      <c r="C133" s="72" t="s">
        <v>550</v>
      </c>
      <c r="D133" s="75"/>
      <c r="E133" s="67">
        <v>1.03</v>
      </c>
      <c r="F133" s="76"/>
      <c r="G133" s="77"/>
    </row>
    <row r="134" spans="1:7" x14ac:dyDescent="0.25">
      <c r="A134" s="58"/>
      <c r="B134" s="36" t="s">
        <v>539</v>
      </c>
      <c r="C134" s="100"/>
      <c r="D134" s="220"/>
      <c r="E134" s="102"/>
      <c r="F134" s="222"/>
      <c r="G134" s="37">
        <f>G131*E133</f>
        <v>14987.51</v>
      </c>
    </row>
    <row r="135" spans="1:7" x14ac:dyDescent="0.25">
      <c r="A135" s="58"/>
      <c r="B135" s="21" t="s">
        <v>463</v>
      </c>
      <c r="C135" s="22"/>
      <c r="D135" s="75"/>
      <c r="E135" s="78"/>
      <c r="F135" s="76"/>
      <c r="G135" s="26">
        <f>G132*E133</f>
        <v>27.01</v>
      </c>
    </row>
    <row r="136" spans="1:7" ht="30" x14ac:dyDescent="0.25">
      <c r="A136" s="58" t="s">
        <v>572</v>
      </c>
      <c r="B136" s="59" t="s">
        <v>346</v>
      </c>
      <c r="C136" s="15" t="s">
        <v>573</v>
      </c>
      <c r="D136" s="15" t="s">
        <v>574</v>
      </c>
      <c r="E136" s="35">
        <v>34.619999999999997</v>
      </c>
      <c r="F136" s="18">
        <v>289.32</v>
      </c>
      <c r="G136" s="19">
        <f>E136*F136</f>
        <v>10016.26</v>
      </c>
    </row>
    <row r="137" spans="1:7" ht="30" x14ac:dyDescent="0.25">
      <c r="A137" s="58"/>
      <c r="B137" s="21" t="s">
        <v>463</v>
      </c>
      <c r="C137" s="22"/>
      <c r="D137" s="69" t="str">
        <f>D136</f>
        <v>100 м2 территории</v>
      </c>
      <c r="E137" s="24">
        <f>E136</f>
        <v>34.619999999999997</v>
      </c>
      <c r="F137" s="25">
        <v>0.43</v>
      </c>
      <c r="G137" s="74">
        <f>E137*F137</f>
        <v>14.89</v>
      </c>
    </row>
    <row r="138" spans="1:7" ht="30" hidden="1" x14ac:dyDescent="0.25">
      <c r="A138" s="58"/>
      <c r="B138" s="34" t="s">
        <v>465</v>
      </c>
      <c r="C138" s="72" t="s">
        <v>550</v>
      </c>
      <c r="D138" s="75"/>
      <c r="E138" s="67">
        <v>1.03</v>
      </c>
      <c r="F138" s="76"/>
      <c r="G138" s="77"/>
    </row>
    <row r="139" spans="1:7" x14ac:dyDescent="0.25">
      <c r="A139" s="58"/>
      <c r="B139" s="36" t="s">
        <v>539</v>
      </c>
      <c r="C139" s="100"/>
      <c r="D139" s="220"/>
      <c r="E139" s="102"/>
      <c r="F139" s="222"/>
      <c r="G139" s="37">
        <f>G136</f>
        <v>10016.26</v>
      </c>
    </row>
    <row r="140" spans="1:7" x14ac:dyDescent="0.25">
      <c r="A140" s="58"/>
      <c r="B140" s="21" t="s">
        <v>463</v>
      </c>
      <c r="C140" s="22"/>
      <c r="D140" s="75"/>
      <c r="E140" s="78"/>
      <c r="F140" s="76"/>
      <c r="G140" s="26">
        <f>G137</f>
        <v>14.89</v>
      </c>
    </row>
    <row r="141" spans="1:7" x14ac:dyDescent="0.25">
      <c r="A141" s="58" t="s">
        <v>363</v>
      </c>
      <c r="B141" s="36" t="s">
        <v>362</v>
      </c>
      <c r="C141" s="100"/>
      <c r="D141" s="220"/>
      <c r="E141" s="102"/>
      <c r="F141" s="281"/>
      <c r="G141" s="233">
        <f>G94+G104+G110+G119+G128+G134+G139</f>
        <v>76681.399999999994</v>
      </c>
    </row>
    <row r="142" spans="1:7" x14ac:dyDescent="0.25">
      <c r="A142" s="64"/>
      <c r="B142" s="21" t="s">
        <v>463</v>
      </c>
      <c r="C142" s="15"/>
      <c r="D142" s="16"/>
      <c r="E142" s="35"/>
      <c r="F142" s="62"/>
      <c r="G142" s="26">
        <f>G95+G105+G111+G120+G129+G135+G140</f>
        <v>102.9</v>
      </c>
    </row>
    <row r="143" spans="1:7" ht="30" x14ac:dyDescent="0.25">
      <c r="A143" s="64"/>
      <c r="B143" s="34" t="s">
        <v>467</v>
      </c>
      <c r="C143" s="15" t="s">
        <v>576</v>
      </c>
      <c r="D143" s="16"/>
      <c r="E143" s="35">
        <v>1.17</v>
      </c>
      <c r="F143" s="62"/>
      <c r="G143" s="63"/>
    </row>
    <row r="144" spans="1:7" ht="45" x14ac:dyDescent="0.25">
      <c r="A144" s="20"/>
      <c r="B144" s="34" t="s">
        <v>469</v>
      </c>
      <c r="C144" s="15" t="s">
        <v>577</v>
      </c>
      <c r="D144" s="16"/>
      <c r="E144" s="35">
        <v>1.01</v>
      </c>
      <c r="F144" s="18"/>
      <c r="G144" s="19"/>
    </row>
    <row r="145" spans="1:7" x14ac:dyDescent="0.25">
      <c r="A145" s="282" t="s">
        <v>364</v>
      </c>
      <c r="B145" s="283" t="s">
        <v>575</v>
      </c>
      <c r="C145" s="284"/>
      <c r="D145" s="285"/>
      <c r="E145" s="286"/>
      <c r="F145" s="287"/>
      <c r="G145" s="288">
        <f>G141*E143*E144</f>
        <v>90614.41</v>
      </c>
    </row>
    <row r="146" spans="1:7" ht="15.75" thickBot="1" x14ac:dyDescent="0.3">
      <c r="A146" s="305"/>
      <c r="B146" s="290" t="s">
        <v>463</v>
      </c>
      <c r="C146" s="301"/>
      <c r="D146" s="302"/>
      <c r="E146" s="303"/>
      <c r="F146" s="304"/>
      <c r="G146" s="295">
        <f>G142*E143*E144</f>
        <v>121.6</v>
      </c>
    </row>
    <row r="147" spans="1:7" ht="15.75" thickTop="1" x14ac:dyDescent="0.25">
      <c r="A147" s="51" t="s">
        <v>578</v>
      </c>
      <c r="B147" s="52" t="s">
        <v>579</v>
      </c>
      <c r="C147" s="53"/>
      <c r="D147" s="54"/>
      <c r="E147" s="55"/>
      <c r="F147" s="56"/>
      <c r="G147" s="57"/>
    </row>
    <row r="148" spans="1:7" ht="28.5" x14ac:dyDescent="0.25">
      <c r="A148" s="58" t="s">
        <v>580</v>
      </c>
      <c r="B148" s="59" t="s">
        <v>581</v>
      </c>
      <c r="C148" s="15" t="s">
        <v>582</v>
      </c>
      <c r="D148" s="16" t="s">
        <v>462</v>
      </c>
      <c r="E148" s="17">
        <v>600</v>
      </c>
      <c r="F148" s="18">
        <v>22.68</v>
      </c>
      <c r="G148" s="19">
        <f>E148*F148</f>
        <v>13608</v>
      </c>
    </row>
    <row r="149" spans="1:7" x14ac:dyDescent="0.25">
      <c r="A149" s="58"/>
      <c r="B149" s="21" t="s">
        <v>463</v>
      </c>
      <c r="C149" s="22"/>
      <c r="D149" s="23" t="s">
        <v>462</v>
      </c>
      <c r="E149" s="73">
        <f>E148</f>
        <v>600</v>
      </c>
      <c r="F149" s="25">
        <v>0.01</v>
      </c>
      <c r="G149" s="74">
        <f>E149*F149</f>
        <v>6</v>
      </c>
    </row>
    <row r="150" spans="1:7" ht="30" x14ac:dyDescent="0.25">
      <c r="A150" s="58"/>
      <c r="B150" s="34" t="s">
        <v>465</v>
      </c>
      <c r="C150" s="15" t="s">
        <v>583</v>
      </c>
      <c r="D150" s="75"/>
      <c r="E150" s="61">
        <v>1.1100000000000001</v>
      </c>
      <c r="F150" s="76"/>
      <c r="G150" s="77"/>
    </row>
    <row r="151" spans="1:7" ht="30" x14ac:dyDescent="0.25">
      <c r="A151" s="64"/>
      <c r="B151" s="34" t="s">
        <v>467</v>
      </c>
      <c r="C151" s="15" t="s">
        <v>584</v>
      </c>
      <c r="D151" s="16"/>
      <c r="E151" s="35">
        <v>1.17</v>
      </c>
      <c r="F151" s="62"/>
      <c r="G151" s="63"/>
    </row>
    <row r="152" spans="1:7" x14ac:dyDescent="0.25">
      <c r="A152" s="282" t="s">
        <v>365</v>
      </c>
      <c r="B152" s="283" t="s">
        <v>361</v>
      </c>
      <c r="C152" s="284"/>
      <c r="D152" s="285"/>
      <c r="E152" s="286"/>
      <c r="F152" s="287"/>
      <c r="G152" s="288">
        <f>G148*E150*E151</f>
        <v>17672.71</v>
      </c>
    </row>
    <row r="153" spans="1:7" ht="15.75" thickBot="1" x14ac:dyDescent="0.3">
      <c r="A153" s="305"/>
      <c r="B153" s="290" t="s">
        <v>463</v>
      </c>
      <c r="C153" s="301"/>
      <c r="D153" s="302"/>
      <c r="E153" s="303"/>
      <c r="F153" s="304"/>
      <c r="G153" s="295">
        <f>G149*E150*E151</f>
        <v>7.79</v>
      </c>
    </row>
    <row r="154" spans="1:7" ht="15.75" thickTop="1" x14ac:dyDescent="0.25">
      <c r="A154" s="419" t="s">
        <v>585</v>
      </c>
      <c r="B154" s="420"/>
      <c r="C154" s="420"/>
      <c r="D154" s="420"/>
      <c r="E154" s="420"/>
      <c r="F154" s="421"/>
      <c r="G154" s="79">
        <f>G18+G34+G44+G54+G65+G87+G145+G152</f>
        <v>649436.52</v>
      </c>
    </row>
    <row r="155" spans="1:7" ht="15.75" thickBot="1" x14ac:dyDescent="0.3">
      <c r="A155" s="393" t="s">
        <v>586</v>
      </c>
      <c r="B155" s="394"/>
      <c r="C155" s="394"/>
      <c r="D155" s="394"/>
      <c r="E155" s="394"/>
      <c r="F155" s="395"/>
      <c r="G155" s="71">
        <f>G19+G35+G45+G55+G66+G88+G146+G153</f>
        <v>15894.21</v>
      </c>
    </row>
    <row r="156" spans="1:7" ht="21.75" customHeight="1" thickTop="1" thickBot="1" x14ac:dyDescent="0.3">
      <c r="A156" s="415" t="s">
        <v>587</v>
      </c>
      <c r="B156" s="416"/>
      <c r="C156" s="416"/>
      <c r="D156" s="416"/>
      <c r="E156" s="416"/>
      <c r="F156" s="416"/>
      <c r="G156" s="417"/>
    </row>
    <row r="157" spans="1:7" ht="15.75" thickTop="1" x14ac:dyDescent="0.25">
      <c r="A157" s="195" t="s">
        <v>588</v>
      </c>
      <c r="B157" s="81" t="s">
        <v>436</v>
      </c>
      <c r="C157" s="226" t="s">
        <v>589</v>
      </c>
      <c r="D157" s="82"/>
      <c r="E157" s="83"/>
      <c r="F157" s="196"/>
      <c r="G157" s="19">
        <v>0</v>
      </c>
    </row>
    <row r="158" spans="1:7" ht="15.75" thickBot="1" x14ac:dyDescent="0.3">
      <c r="A158" s="193"/>
      <c r="B158" s="224"/>
      <c r="C158" s="140"/>
      <c r="D158" s="225"/>
      <c r="E158" s="225"/>
      <c r="F158" s="194"/>
      <c r="G158" s="33"/>
    </row>
    <row r="159" spans="1:7" ht="42.75" customHeight="1" thickTop="1" x14ac:dyDescent="0.25">
      <c r="A159" s="388" t="s">
        <v>590</v>
      </c>
      <c r="B159" s="389"/>
      <c r="C159" s="389"/>
      <c r="D159" s="389"/>
      <c r="E159" s="389"/>
      <c r="F159" s="390"/>
      <c r="G159" s="79">
        <f>G157</f>
        <v>0</v>
      </c>
    </row>
    <row r="160" spans="1:7" ht="15.75" thickBot="1" x14ac:dyDescent="0.3">
      <c r="A160" s="393" t="s">
        <v>586</v>
      </c>
      <c r="B160" s="394"/>
      <c r="C160" s="394"/>
      <c r="D160" s="394"/>
      <c r="E160" s="394"/>
      <c r="F160" s="395"/>
      <c r="G160" s="71">
        <f>G157</f>
        <v>0</v>
      </c>
    </row>
    <row r="161" spans="1:7" ht="16.5" thickTop="1" thickBot="1" x14ac:dyDescent="0.3">
      <c r="A161" s="396" t="s">
        <v>591</v>
      </c>
      <c r="B161" s="397"/>
      <c r="C161" s="397"/>
      <c r="D161" s="397"/>
      <c r="E161" s="397"/>
      <c r="F161" s="397"/>
      <c r="G161" s="398"/>
    </row>
    <row r="162" spans="1:7" ht="29.25" thickTop="1" x14ac:dyDescent="0.25">
      <c r="A162" s="80" t="s">
        <v>592</v>
      </c>
      <c r="B162" s="84" t="s">
        <v>150</v>
      </c>
      <c r="C162" s="85" t="s">
        <v>589</v>
      </c>
      <c r="D162" s="83"/>
      <c r="E162" s="86"/>
      <c r="F162" s="83"/>
      <c r="G162" s="19"/>
    </row>
    <row r="163" spans="1:7" x14ac:dyDescent="0.25">
      <c r="A163" s="87" t="s">
        <v>594</v>
      </c>
      <c r="B163" s="34" t="s">
        <v>595</v>
      </c>
      <c r="C163" s="85" t="s">
        <v>589</v>
      </c>
      <c r="D163" s="88"/>
      <c r="E163" s="86"/>
      <c r="F163" s="88"/>
      <c r="G163" s="19"/>
    </row>
    <row r="164" spans="1:7" x14ac:dyDescent="0.25">
      <c r="A164" s="87" t="s">
        <v>596</v>
      </c>
      <c r="B164" s="34" t="s">
        <v>441</v>
      </c>
      <c r="C164" s="85" t="s">
        <v>589</v>
      </c>
      <c r="D164" s="88"/>
      <c r="E164" s="86"/>
      <c r="F164" s="88"/>
      <c r="G164" s="19"/>
    </row>
    <row r="165" spans="1:7" x14ac:dyDescent="0.25">
      <c r="A165" s="87" t="s">
        <v>597</v>
      </c>
      <c r="B165" s="34" t="s">
        <v>442</v>
      </c>
      <c r="C165" s="85" t="s">
        <v>589</v>
      </c>
      <c r="D165" s="88"/>
      <c r="E165" s="86"/>
      <c r="F165" s="88"/>
      <c r="G165" s="19"/>
    </row>
    <row r="166" spans="1:7" x14ac:dyDescent="0.25">
      <c r="A166" s="87" t="s">
        <v>598</v>
      </c>
      <c r="B166" s="89" t="s">
        <v>443</v>
      </c>
      <c r="C166" s="85" t="s">
        <v>589</v>
      </c>
      <c r="D166" s="90"/>
      <c r="E166" s="86"/>
      <c r="F166" s="90"/>
      <c r="G166" s="19"/>
    </row>
    <row r="167" spans="1:7" ht="30.75" thickBot="1" x14ac:dyDescent="0.3">
      <c r="A167" s="91" t="s">
        <v>599</v>
      </c>
      <c r="B167" s="92" t="s">
        <v>438</v>
      </c>
      <c r="C167" s="85" t="s">
        <v>600</v>
      </c>
      <c r="D167" s="16" t="s">
        <v>462</v>
      </c>
      <c r="E167" s="17">
        <v>600</v>
      </c>
      <c r="F167" s="18">
        <v>198</v>
      </c>
      <c r="G167" s="19">
        <f>E167*F167</f>
        <v>118800</v>
      </c>
    </row>
    <row r="168" spans="1:7" ht="15.75" thickTop="1" x14ac:dyDescent="0.25">
      <c r="A168" s="388" t="s">
        <v>601</v>
      </c>
      <c r="B168" s="389"/>
      <c r="C168" s="389"/>
      <c r="D168" s="389"/>
      <c r="E168" s="389"/>
      <c r="F168" s="390"/>
      <c r="G168" s="79">
        <f>SUM(G163:G167)</f>
        <v>118800</v>
      </c>
    </row>
    <row r="169" spans="1:7" ht="15.75" thickBot="1" x14ac:dyDescent="0.3">
      <c r="A169" s="393" t="s">
        <v>586</v>
      </c>
      <c r="B169" s="394"/>
      <c r="C169" s="394"/>
      <c r="D169" s="394"/>
      <c r="E169" s="394"/>
      <c r="F169" s="395"/>
      <c r="G169" s="71">
        <v>0</v>
      </c>
    </row>
    <row r="170" spans="1:7" ht="15.75" thickTop="1" x14ac:dyDescent="0.25">
      <c r="A170" s="399" t="s">
        <v>602</v>
      </c>
      <c r="B170" s="400"/>
      <c r="C170" s="400"/>
      <c r="D170" s="400"/>
      <c r="E170" s="400"/>
      <c r="F170" s="401"/>
      <c r="G170" s="93">
        <f>G154+G159+G168</f>
        <v>768236.52</v>
      </c>
    </row>
    <row r="171" spans="1:7" ht="15.75" thickBot="1" x14ac:dyDescent="0.3">
      <c r="A171" s="393" t="s">
        <v>586</v>
      </c>
      <c r="B171" s="394"/>
      <c r="C171" s="394"/>
      <c r="D171" s="394"/>
      <c r="E171" s="394"/>
      <c r="F171" s="395"/>
      <c r="G171" s="71">
        <f>G155+G160+G169</f>
        <v>15894.21</v>
      </c>
    </row>
    <row r="172" spans="1:7" ht="15.75" thickTop="1" x14ac:dyDescent="0.25">
      <c r="A172" s="94"/>
      <c r="B172" s="36" t="s">
        <v>603</v>
      </c>
      <c r="C172" s="95"/>
      <c r="D172" s="95"/>
      <c r="E172" s="96">
        <v>1.02</v>
      </c>
      <c r="F172" s="97"/>
      <c r="G172" s="98">
        <f>G170*E172</f>
        <v>783601.25</v>
      </c>
    </row>
    <row r="173" spans="1:7" ht="15.75" thickBot="1" x14ac:dyDescent="0.3">
      <c r="A173" s="99"/>
      <c r="B173" s="36" t="s">
        <v>604</v>
      </c>
      <c r="C173" s="100" t="s">
        <v>605</v>
      </c>
      <c r="D173" s="101" t="s">
        <v>606</v>
      </c>
      <c r="E173" s="221">
        <v>20</v>
      </c>
      <c r="F173" s="18"/>
      <c r="G173" s="37">
        <f>G172*E173/100</f>
        <v>156720.25</v>
      </c>
    </row>
    <row r="174" spans="1:7" ht="15.75" thickTop="1" x14ac:dyDescent="0.25">
      <c r="A174" s="388" t="s">
        <v>607</v>
      </c>
      <c r="B174" s="389"/>
      <c r="C174" s="389"/>
      <c r="D174" s="389"/>
      <c r="E174" s="389"/>
      <c r="F174" s="390"/>
      <c r="G174" s="79">
        <f>G172+G173</f>
        <v>940321.5</v>
      </c>
    </row>
    <row r="175" spans="1:7" x14ac:dyDescent="0.25">
      <c r="A175" s="103"/>
      <c r="B175" s="391" t="s">
        <v>586</v>
      </c>
      <c r="C175" s="391"/>
      <c r="D175" s="391"/>
      <c r="E175" s="391"/>
      <c r="F175" s="392"/>
      <c r="G175" s="104">
        <f>G171*E172*1.2</f>
        <v>19454.509999999998</v>
      </c>
    </row>
    <row r="176" spans="1:7" ht="15.75" thickBot="1" x14ac:dyDescent="0.3">
      <c r="A176" s="393" t="s">
        <v>608</v>
      </c>
      <c r="B176" s="394"/>
      <c r="C176" s="394"/>
      <c r="D176" s="394"/>
      <c r="E176" s="394"/>
      <c r="F176" s="395"/>
      <c r="G176" s="71">
        <f>G167*E172*1.2</f>
        <v>145411.20000000001</v>
      </c>
    </row>
    <row r="177" ht="15.75" thickTop="1" x14ac:dyDescent="0.25"/>
  </sheetData>
  <mergeCells count="24">
    <mergeCell ref="A159:F159"/>
    <mergeCell ref="A156:G156"/>
    <mergeCell ref="A7:G7"/>
    <mergeCell ref="B8:E8"/>
    <mergeCell ref="A154:F154"/>
    <mergeCell ref="A155:F155"/>
    <mergeCell ref="A1:G1"/>
    <mergeCell ref="A2:G2"/>
    <mergeCell ref="A3:G3"/>
    <mergeCell ref="A4:A5"/>
    <mergeCell ref="B4:B5"/>
    <mergeCell ref="C4:C5"/>
    <mergeCell ref="D4:D5"/>
    <mergeCell ref="E4:E5"/>
    <mergeCell ref="F4:G4"/>
    <mergeCell ref="A174:F174"/>
    <mergeCell ref="B175:F175"/>
    <mergeCell ref="A176:F176"/>
    <mergeCell ref="A160:F160"/>
    <mergeCell ref="A161:G161"/>
    <mergeCell ref="A168:F168"/>
    <mergeCell ref="A169:F169"/>
    <mergeCell ref="A170:F170"/>
    <mergeCell ref="A171:F171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184" sqref="B184"/>
    </sheetView>
  </sheetViews>
  <sheetFormatPr defaultRowHeight="15" x14ac:dyDescent="0.25"/>
  <sheetData/>
  <phoneticPr fontId="0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2529" r:id="rId3">
          <objectPr defaultSize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11</xdr:col>
                <xdr:colOff>581025</xdr:colOff>
                <xdr:row>50</xdr:row>
                <xdr:rowOff>76200</xdr:rowOff>
              </to>
            </anchor>
          </objectPr>
        </oleObject>
      </mc:Choice>
      <mc:Fallback>
        <oleObject progId="Word.Document.12" shapeId="2252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0"/>
  <sheetViews>
    <sheetView topLeftCell="A50" workbookViewId="0">
      <selection activeCell="B184" sqref="B184"/>
    </sheetView>
  </sheetViews>
  <sheetFormatPr defaultRowHeight="15" x14ac:dyDescent="0.25"/>
  <cols>
    <col min="1" max="1" width="9.140625" style="132" customWidth="1"/>
    <col min="2" max="2" width="57.140625" style="132" customWidth="1"/>
    <col min="3" max="3" width="28.85546875" style="132" customWidth="1"/>
    <col min="4" max="4" width="14.42578125" style="132" customWidth="1"/>
    <col min="5" max="5" width="15.5703125" style="132" customWidth="1"/>
    <col min="6" max="6" width="14.7109375" style="132" customWidth="1"/>
    <col min="7" max="7" width="21.7109375" style="132" customWidth="1"/>
  </cols>
  <sheetData>
    <row r="1" spans="1:7" ht="20.25" thickTop="1" thickBot="1" x14ac:dyDescent="0.3">
      <c r="A1" s="402" t="s">
        <v>449</v>
      </c>
      <c r="B1" s="403"/>
      <c r="C1" s="403"/>
      <c r="D1" s="403"/>
      <c r="E1" s="403"/>
      <c r="F1" s="403"/>
      <c r="G1" s="404"/>
    </row>
    <row r="2" spans="1:7" ht="15.75" thickTop="1" x14ac:dyDescent="0.25">
      <c r="A2" s="405" t="s">
        <v>152</v>
      </c>
      <c r="B2" s="406"/>
      <c r="C2" s="406"/>
      <c r="D2" s="406"/>
      <c r="E2" s="406"/>
      <c r="F2" s="406"/>
      <c r="G2" s="406"/>
    </row>
    <row r="3" spans="1:7" ht="15.75" thickBot="1" x14ac:dyDescent="0.3">
      <c r="A3" s="407"/>
      <c r="B3" s="407"/>
      <c r="C3" s="407"/>
      <c r="D3" s="407"/>
      <c r="E3" s="407"/>
      <c r="F3" s="407"/>
      <c r="G3" s="407"/>
    </row>
    <row r="4" spans="1:7" ht="29.25" customHeight="1" thickTop="1" thickBot="1" x14ac:dyDescent="0.3">
      <c r="A4" s="408" t="s">
        <v>450</v>
      </c>
      <c r="B4" s="408" t="s">
        <v>451</v>
      </c>
      <c r="C4" s="408" t="s">
        <v>452</v>
      </c>
      <c r="D4" s="408" t="s">
        <v>453</v>
      </c>
      <c r="E4" s="412" t="s">
        <v>454</v>
      </c>
      <c r="F4" s="412" t="s">
        <v>455</v>
      </c>
      <c r="G4" s="414"/>
    </row>
    <row r="5" spans="1:7" ht="44.25" thickTop="1" thickBot="1" x14ac:dyDescent="0.3">
      <c r="A5" s="409"/>
      <c r="B5" s="410"/>
      <c r="C5" s="411"/>
      <c r="D5" s="409"/>
      <c r="E5" s="413"/>
      <c r="F5" s="7" t="s">
        <v>456</v>
      </c>
      <c r="G5" s="7" t="s">
        <v>457</v>
      </c>
    </row>
    <row r="6" spans="1:7" ht="16.5" thickTop="1" thickBot="1" x14ac:dyDescent="0.3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</row>
    <row r="7" spans="1:7" ht="16.5" thickTop="1" thickBot="1" x14ac:dyDescent="0.3">
      <c r="A7" s="396" t="s">
        <v>458</v>
      </c>
      <c r="B7" s="397"/>
      <c r="C7" s="397"/>
      <c r="D7" s="397"/>
      <c r="E7" s="397"/>
      <c r="F7" s="397"/>
      <c r="G7" s="398"/>
    </row>
    <row r="8" spans="1:7" ht="16.5" thickTop="1" thickBot="1" x14ac:dyDescent="0.3">
      <c r="A8" s="10" t="s">
        <v>459</v>
      </c>
      <c r="B8" s="418" t="s">
        <v>343</v>
      </c>
      <c r="C8" s="418"/>
      <c r="D8" s="418"/>
      <c r="E8" s="418"/>
      <c r="F8" s="11"/>
      <c r="G8" s="12"/>
    </row>
    <row r="9" spans="1:7" ht="15.75" hidden="1" thickBot="1" x14ac:dyDescent="0.3">
      <c r="A9" s="13"/>
      <c r="B9" s="14"/>
      <c r="C9" s="15"/>
      <c r="D9" s="16"/>
      <c r="E9" s="17"/>
      <c r="F9" s="18"/>
      <c r="G9" s="19"/>
    </row>
    <row r="10" spans="1:7" ht="15.75" hidden="1" thickBot="1" x14ac:dyDescent="0.3">
      <c r="A10" s="20"/>
      <c r="B10" s="21" t="s">
        <v>463</v>
      </c>
      <c r="C10" s="22"/>
      <c r="D10" s="23"/>
      <c r="E10" s="24"/>
      <c r="F10" s="25"/>
      <c r="G10" s="26"/>
    </row>
    <row r="11" spans="1:7" ht="30.75" hidden="1" thickBot="1" x14ac:dyDescent="0.3">
      <c r="A11" s="20"/>
      <c r="B11" s="21" t="s">
        <v>464</v>
      </c>
      <c r="C11" s="22"/>
      <c r="D11" s="23"/>
      <c r="E11" s="24"/>
      <c r="F11" s="25"/>
      <c r="G11" s="26"/>
    </row>
    <row r="12" spans="1:7" ht="30.75" hidden="1" thickBot="1" x14ac:dyDescent="0.3">
      <c r="A12" s="27"/>
      <c r="B12" s="28" t="s">
        <v>465</v>
      </c>
      <c r="C12" s="29" t="s">
        <v>466</v>
      </c>
      <c r="D12" s="30"/>
      <c r="E12" s="31">
        <v>1.03</v>
      </c>
      <c r="F12" s="32"/>
      <c r="G12" s="33"/>
    </row>
    <row r="13" spans="1:7" ht="30.75" hidden="1" thickBot="1" x14ac:dyDescent="0.3">
      <c r="A13" s="20"/>
      <c r="B13" s="34" t="s">
        <v>467</v>
      </c>
      <c r="C13" s="15" t="s">
        <v>468</v>
      </c>
      <c r="D13" s="16"/>
      <c r="E13" s="35">
        <v>1.1200000000000001</v>
      </c>
      <c r="F13" s="18"/>
      <c r="G13" s="19"/>
    </row>
    <row r="14" spans="1:7" ht="45.75" hidden="1" thickBot="1" x14ac:dyDescent="0.3">
      <c r="A14" s="20"/>
      <c r="B14" s="34" t="s">
        <v>469</v>
      </c>
      <c r="C14" s="15" t="s">
        <v>470</v>
      </c>
      <c r="D14" s="16"/>
      <c r="E14" s="35">
        <v>1.02</v>
      </c>
      <c r="F14" s="18"/>
      <c r="G14" s="19"/>
    </row>
    <row r="15" spans="1:7" ht="15.75" hidden="1" thickBot="1" x14ac:dyDescent="0.3">
      <c r="A15" s="20"/>
      <c r="B15" s="36" t="s">
        <v>471</v>
      </c>
      <c r="C15" s="15"/>
      <c r="D15" s="16"/>
      <c r="E15" s="35"/>
      <c r="F15" s="18"/>
      <c r="G15" s="151">
        <f>G11+G14</f>
        <v>0</v>
      </c>
    </row>
    <row r="16" spans="1:7" ht="15.75" hidden="1" thickBot="1" x14ac:dyDescent="0.3">
      <c r="A16" s="20"/>
      <c r="B16" s="38" t="s">
        <v>463</v>
      </c>
      <c r="C16" s="39"/>
      <c r="D16" s="40"/>
      <c r="E16" s="41"/>
      <c r="F16" s="42"/>
      <c r="G16" s="43">
        <f>G10*E12*E13*E14</f>
        <v>0</v>
      </c>
    </row>
    <row r="17" spans="1:7" ht="30.75" hidden="1" thickBot="1" x14ac:dyDescent="0.3">
      <c r="A17" s="44"/>
      <c r="B17" s="45" t="s">
        <v>464</v>
      </c>
      <c r="C17" s="46"/>
      <c r="D17" s="47"/>
      <c r="E17" s="48"/>
      <c r="F17" s="49"/>
      <c r="G17" s="50">
        <f>G11*E12*E13*E14</f>
        <v>0</v>
      </c>
    </row>
    <row r="18" spans="1:7" ht="15.75" thickTop="1" x14ac:dyDescent="0.25">
      <c r="A18" s="51" t="s">
        <v>472</v>
      </c>
      <c r="B18" s="52" t="s">
        <v>473</v>
      </c>
      <c r="C18" s="53"/>
      <c r="D18" s="54"/>
      <c r="E18" s="55"/>
      <c r="F18" s="56"/>
      <c r="G18" s="57"/>
    </row>
    <row r="19" spans="1:7" ht="28.5" x14ac:dyDescent="0.25">
      <c r="A19" s="58" t="s">
        <v>474</v>
      </c>
      <c r="B19" s="59" t="s">
        <v>475</v>
      </c>
      <c r="C19" s="15"/>
      <c r="D19" s="60"/>
      <c r="E19" s="61"/>
      <c r="F19" s="62"/>
      <c r="G19" s="63"/>
    </row>
    <row r="20" spans="1:7" ht="45" x14ac:dyDescent="0.25">
      <c r="A20" s="64"/>
      <c r="B20" s="65" t="s">
        <v>476</v>
      </c>
      <c r="C20" s="15" t="s">
        <v>477</v>
      </c>
      <c r="D20" s="60" t="s">
        <v>478</v>
      </c>
      <c r="E20" s="61">
        <v>0.5</v>
      </c>
      <c r="F20" s="62">
        <v>1723.03</v>
      </c>
      <c r="G20" s="63">
        <f>E20*F20</f>
        <v>861.52</v>
      </c>
    </row>
    <row r="21" spans="1:7" x14ac:dyDescent="0.25">
      <c r="A21" s="64"/>
      <c r="B21" s="21" t="s">
        <v>463</v>
      </c>
      <c r="C21" s="22"/>
      <c r="D21" s="66" t="s">
        <v>478</v>
      </c>
      <c r="E21" s="67">
        <f>E20</f>
        <v>0.5</v>
      </c>
      <c r="F21" s="25">
        <v>90.09</v>
      </c>
      <c r="G21" s="26">
        <f>E21*F21</f>
        <v>45.05</v>
      </c>
    </row>
    <row r="22" spans="1:7" ht="42.75" x14ac:dyDescent="0.25">
      <c r="A22" s="58" t="s">
        <v>479</v>
      </c>
      <c r="B22" s="59" t="s">
        <v>480</v>
      </c>
      <c r="C22" s="15"/>
      <c r="D22" s="60"/>
      <c r="E22" s="61"/>
      <c r="F22" s="62"/>
      <c r="G22" s="63"/>
    </row>
    <row r="23" spans="1:7" ht="75" x14ac:dyDescent="0.25">
      <c r="A23" s="64"/>
      <c r="B23" s="65" t="s">
        <v>481</v>
      </c>
      <c r="C23" s="15" t="s">
        <v>482</v>
      </c>
      <c r="D23" s="60" t="s">
        <v>478</v>
      </c>
      <c r="E23" s="61">
        <v>0.5</v>
      </c>
      <c r="F23" s="62">
        <v>331.98</v>
      </c>
      <c r="G23" s="63">
        <f>E23*F23</f>
        <v>165.99</v>
      </c>
    </row>
    <row r="24" spans="1:7" x14ac:dyDescent="0.25">
      <c r="A24" s="64"/>
      <c r="B24" s="21" t="s">
        <v>463</v>
      </c>
      <c r="C24" s="22"/>
      <c r="D24" s="66" t="s">
        <v>478</v>
      </c>
      <c r="E24" s="67">
        <f>E23</f>
        <v>0.5</v>
      </c>
      <c r="F24" s="25">
        <v>17.36</v>
      </c>
      <c r="G24" s="26">
        <f>E24*F24</f>
        <v>8.68</v>
      </c>
    </row>
    <row r="25" spans="1:7" x14ac:dyDescent="0.25">
      <c r="A25" s="58" t="s">
        <v>352</v>
      </c>
      <c r="B25" s="59" t="s">
        <v>355</v>
      </c>
      <c r="C25" s="100"/>
      <c r="D25" s="279"/>
      <c r="E25" s="280"/>
      <c r="F25" s="281"/>
      <c r="G25" s="233">
        <f>G20+G23</f>
        <v>1027.51</v>
      </c>
    </row>
    <row r="26" spans="1:7" x14ac:dyDescent="0.25">
      <c r="A26" s="64"/>
      <c r="B26" s="21" t="s">
        <v>463</v>
      </c>
      <c r="C26" s="69"/>
      <c r="D26" s="66"/>
      <c r="E26" s="70"/>
      <c r="F26" s="25"/>
      <c r="G26" s="26">
        <f>G21+G24</f>
        <v>53.73</v>
      </c>
    </row>
    <row r="27" spans="1:7" ht="30" hidden="1" x14ac:dyDescent="0.25">
      <c r="A27" s="20"/>
      <c r="B27" s="34" t="s">
        <v>465</v>
      </c>
      <c r="C27" s="15" t="s">
        <v>484</v>
      </c>
      <c r="D27" s="16"/>
      <c r="E27" s="35">
        <v>1.07</v>
      </c>
      <c r="F27" s="18"/>
      <c r="G27" s="19"/>
    </row>
    <row r="28" spans="1:7" ht="30" x14ac:dyDescent="0.25">
      <c r="A28" s="20"/>
      <c r="B28" s="34" t="s">
        <v>467</v>
      </c>
      <c r="C28" s="15" t="s">
        <v>485</v>
      </c>
      <c r="D28" s="16"/>
      <c r="E28" s="35">
        <v>0.96</v>
      </c>
      <c r="F28" s="18"/>
      <c r="G28" s="19"/>
    </row>
    <row r="29" spans="1:7" ht="45" x14ac:dyDescent="0.25">
      <c r="A29" s="20"/>
      <c r="B29" s="34" t="s">
        <v>469</v>
      </c>
      <c r="C29" s="15" t="s">
        <v>486</v>
      </c>
      <c r="D29" s="16"/>
      <c r="E29" s="35">
        <v>1.01</v>
      </c>
      <c r="F29" s="18"/>
      <c r="G29" s="19"/>
    </row>
    <row r="30" spans="1:7" x14ac:dyDescent="0.25">
      <c r="A30" s="282" t="s">
        <v>353</v>
      </c>
      <c r="B30" s="283" t="s">
        <v>483</v>
      </c>
      <c r="C30" s="284"/>
      <c r="D30" s="285"/>
      <c r="E30" s="286"/>
      <c r="F30" s="287"/>
      <c r="G30" s="288">
        <f>G25*E28*E29</f>
        <v>996.27</v>
      </c>
    </row>
    <row r="31" spans="1:7" ht="15.75" thickBot="1" x14ac:dyDescent="0.3">
      <c r="A31" s="289"/>
      <c r="B31" s="290" t="s">
        <v>463</v>
      </c>
      <c r="C31" s="291"/>
      <c r="D31" s="292"/>
      <c r="E31" s="293"/>
      <c r="F31" s="294"/>
      <c r="G31" s="295">
        <f>G26*E27*E28*E29</f>
        <v>55.74</v>
      </c>
    </row>
    <row r="32" spans="1:7" ht="15.75" thickTop="1" x14ac:dyDescent="0.25">
      <c r="A32" s="51" t="s">
        <v>487</v>
      </c>
      <c r="B32" s="52" t="s">
        <v>488</v>
      </c>
      <c r="C32" s="53"/>
      <c r="D32" s="54"/>
      <c r="E32" s="55"/>
      <c r="F32" s="56"/>
      <c r="G32" s="57"/>
    </row>
    <row r="33" spans="1:7" ht="28.5" x14ac:dyDescent="0.25">
      <c r="A33" s="58" t="s">
        <v>489</v>
      </c>
      <c r="B33" s="59" t="s">
        <v>490</v>
      </c>
      <c r="C33" s="72"/>
      <c r="D33" s="60"/>
      <c r="E33" s="61"/>
      <c r="F33" s="62"/>
      <c r="G33" s="63"/>
    </row>
    <row r="34" spans="1:7" ht="60" x14ac:dyDescent="0.25">
      <c r="A34" s="64"/>
      <c r="B34" s="65" t="s">
        <v>491</v>
      </c>
      <c r="C34" s="72" t="s">
        <v>492</v>
      </c>
      <c r="D34" s="60" t="s">
        <v>478</v>
      </c>
      <c r="E34" s="61">
        <v>0.5</v>
      </c>
      <c r="F34" s="62">
        <v>1307.8399999999999</v>
      </c>
      <c r="G34" s="63">
        <f>E34*F34</f>
        <v>653.91999999999996</v>
      </c>
    </row>
    <row r="35" spans="1:7" x14ac:dyDescent="0.25">
      <c r="A35" s="64"/>
      <c r="B35" s="21" t="s">
        <v>463</v>
      </c>
      <c r="C35" s="69"/>
      <c r="D35" s="66" t="s">
        <v>478</v>
      </c>
      <c r="E35" s="67">
        <f>E34</f>
        <v>0.5</v>
      </c>
      <c r="F35" s="25">
        <v>68.75</v>
      </c>
      <c r="G35" s="26">
        <f>E35*F35</f>
        <v>34.380000000000003</v>
      </c>
    </row>
    <row r="36" spans="1:7" x14ac:dyDescent="0.25">
      <c r="A36" s="64"/>
      <c r="B36" s="65" t="s">
        <v>493</v>
      </c>
      <c r="C36" s="15" t="s">
        <v>494</v>
      </c>
      <c r="D36" s="60"/>
      <c r="E36" s="61">
        <v>1.03</v>
      </c>
      <c r="F36" s="25"/>
      <c r="G36" s="26"/>
    </row>
    <row r="37" spans="1:7" x14ac:dyDescent="0.25">
      <c r="A37" s="20"/>
      <c r="B37" s="34" t="s">
        <v>495</v>
      </c>
      <c r="C37" s="15" t="s">
        <v>496</v>
      </c>
      <c r="D37" s="16"/>
      <c r="E37" s="35">
        <v>1.02</v>
      </c>
      <c r="F37" s="18"/>
      <c r="G37" s="19"/>
    </row>
    <row r="38" spans="1:7" ht="30" x14ac:dyDescent="0.25">
      <c r="A38" s="20"/>
      <c r="B38" s="34" t="s">
        <v>467</v>
      </c>
      <c r="C38" s="15" t="s">
        <v>497</v>
      </c>
      <c r="D38" s="16"/>
      <c r="E38" s="35">
        <v>0.96</v>
      </c>
      <c r="F38" s="18"/>
      <c r="G38" s="19"/>
    </row>
    <row r="39" spans="1:7" ht="45" x14ac:dyDescent="0.25">
      <c r="A39" s="20"/>
      <c r="B39" s="34" t="s">
        <v>469</v>
      </c>
      <c r="C39" s="15" t="s">
        <v>498</v>
      </c>
      <c r="D39" s="16"/>
      <c r="E39" s="35">
        <v>1.01</v>
      </c>
      <c r="F39" s="18"/>
      <c r="G39" s="19"/>
    </row>
    <row r="40" spans="1:7" x14ac:dyDescent="0.25">
      <c r="A40" s="282" t="s">
        <v>354</v>
      </c>
      <c r="B40" s="283" t="s">
        <v>499</v>
      </c>
      <c r="C40" s="284"/>
      <c r="D40" s="285"/>
      <c r="E40" s="286"/>
      <c r="F40" s="287"/>
      <c r="G40" s="288">
        <f>G34*E36*E37*E38*E39</f>
        <v>666.12</v>
      </c>
    </row>
    <row r="41" spans="1:7" ht="15.75" thickBot="1" x14ac:dyDescent="0.3">
      <c r="A41" s="289"/>
      <c r="B41" s="290" t="s">
        <v>463</v>
      </c>
      <c r="C41" s="296"/>
      <c r="D41" s="297"/>
      <c r="E41" s="298"/>
      <c r="F41" s="299"/>
      <c r="G41" s="295">
        <f>G35*E36*E37*E38*E39</f>
        <v>35.020000000000003</v>
      </c>
    </row>
    <row r="42" spans="1:7" ht="15.75" thickTop="1" x14ac:dyDescent="0.25">
      <c r="A42" s="51" t="s">
        <v>500</v>
      </c>
      <c r="B42" s="52" t="s">
        <v>501</v>
      </c>
      <c r="C42" s="53"/>
      <c r="D42" s="54"/>
      <c r="E42" s="55"/>
      <c r="F42" s="56"/>
      <c r="G42" s="57"/>
    </row>
    <row r="43" spans="1:7" ht="85.5" x14ac:dyDescent="0.25">
      <c r="A43" s="58" t="s">
        <v>502</v>
      </c>
      <c r="B43" s="59" t="s">
        <v>503</v>
      </c>
      <c r="C43" s="72"/>
      <c r="D43" s="60"/>
      <c r="E43" s="61"/>
      <c r="F43" s="62"/>
      <c r="G43" s="63"/>
    </row>
    <row r="44" spans="1:7" x14ac:dyDescent="0.25">
      <c r="A44" s="64"/>
      <c r="B44" s="65" t="s">
        <v>504</v>
      </c>
      <c r="C44" s="72" t="s">
        <v>505</v>
      </c>
      <c r="D44" s="60" t="s">
        <v>478</v>
      </c>
      <c r="E44" s="61">
        <v>0.1</v>
      </c>
      <c r="F44" s="62">
        <v>40023.85</v>
      </c>
      <c r="G44" s="63">
        <f>E44*F44</f>
        <v>4002.39</v>
      </c>
    </row>
    <row r="45" spans="1:7" x14ac:dyDescent="0.25">
      <c r="A45" s="64"/>
      <c r="B45" s="21" t="s">
        <v>463</v>
      </c>
      <c r="C45" s="22"/>
      <c r="D45" s="66" t="s">
        <v>478</v>
      </c>
      <c r="E45" s="67">
        <f>E44</f>
        <v>0.1</v>
      </c>
      <c r="F45" s="25">
        <v>2137.12</v>
      </c>
      <c r="G45" s="26">
        <f>E45*F45</f>
        <v>213.71</v>
      </c>
    </row>
    <row r="46" spans="1:7" ht="30" hidden="1" x14ac:dyDescent="0.25">
      <c r="A46" s="20"/>
      <c r="B46" s="34" t="s">
        <v>465</v>
      </c>
      <c r="C46" s="15" t="s">
        <v>506</v>
      </c>
      <c r="D46" s="16"/>
      <c r="E46" s="35">
        <v>1.06</v>
      </c>
      <c r="F46" s="18"/>
      <c r="G46" s="19"/>
    </row>
    <row r="47" spans="1:7" ht="30" x14ac:dyDescent="0.25">
      <c r="A47" s="20"/>
      <c r="B47" s="34" t="s">
        <v>467</v>
      </c>
      <c r="C47" s="15" t="s">
        <v>485</v>
      </c>
      <c r="D47" s="16"/>
      <c r="E47" s="35">
        <v>1.06</v>
      </c>
      <c r="F47" s="18"/>
      <c r="G47" s="19"/>
    </row>
    <row r="48" spans="1:7" ht="45" x14ac:dyDescent="0.25">
      <c r="A48" s="20"/>
      <c r="B48" s="34" t="s">
        <v>469</v>
      </c>
      <c r="C48" s="15" t="s">
        <v>507</v>
      </c>
      <c r="D48" s="16"/>
      <c r="E48" s="35">
        <v>1.01</v>
      </c>
      <c r="F48" s="18"/>
      <c r="G48" s="19"/>
    </row>
    <row r="49" spans="1:7" x14ac:dyDescent="0.25">
      <c r="A49" s="282" t="s">
        <v>356</v>
      </c>
      <c r="B49" s="283" t="s">
        <v>508</v>
      </c>
      <c r="C49" s="284"/>
      <c r="D49" s="285"/>
      <c r="E49" s="286"/>
      <c r="F49" s="287"/>
      <c r="G49" s="288">
        <f>G44*E47*E48</f>
        <v>4284.96</v>
      </c>
    </row>
    <row r="50" spans="1:7" ht="15.75" thickBot="1" x14ac:dyDescent="0.3">
      <c r="A50" s="300"/>
      <c r="B50" s="290" t="s">
        <v>463</v>
      </c>
      <c r="C50" s="301"/>
      <c r="D50" s="302"/>
      <c r="E50" s="303"/>
      <c r="F50" s="304"/>
      <c r="G50" s="295">
        <f>G45*E46*E47*E48</f>
        <v>242.53</v>
      </c>
    </row>
    <row r="51" spans="1:7" ht="29.25" thickTop="1" x14ac:dyDescent="0.25">
      <c r="A51" s="51" t="s">
        <v>509</v>
      </c>
      <c r="B51" s="52" t="s">
        <v>510</v>
      </c>
      <c r="C51" s="53"/>
      <c r="D51" s="54"/>
      <c r="E51" s="55"/>
      <c r="F51" s="56"/>
      <c r="G51" s="57"/>
    </row>
    <row r="52" spans="1:7" x14ac:dyDescent="0.25">
      <c r="A52" s="58"/>
      <c r="B52" s="59" t="s">
        <v>511</v>
      </c>
      <c r="C52" s="15"/>
      <c r="D52" s="60"/>
      <c r="E52" s="68"/>
      <c r="F52" s="62"/>
      <c r="G52" s="63"/>
    </row>
    <row r="53" spans="1:7" ht="57" x14ac:dyDescent="0.25">
      <c r="A53" s="58" t="s">
        <v>512</v>
      </c>
      <c r="B53" s="59" t="s">
        <v>513</v>
      </c>
      <c r="C53" s="72"/>
      <c r="D53" s="60"/>
      <c r="E53" s="61"/>
      <c r="F53" s="62"/>
      <c r="G53" s="63"/>
    </row>
    <row r="54" spans="1:7" x14ac:dyDescent="0.25">
      <c r="A54" s="64"/>
      <c r="B54" s="65" t="s">
        <v>514</v>
      </c>
      <c r="C54" s="72" t="s">
        <v>515</v>
      </c>
      <c r="D54" s="60" t="s">
        <v>478</v>
      </c>
      <c r="E54" s="61">
        <v>0.1</v>
      </c>
      <c r="F54" s="62">
        <v>6084.77</v>
      </c>
      <c r="G54" s="63">
        <f>E54*F54</f>
        <v>608.48</v>
      </c>
    </row>
    <row r="55" spans="1:7" x14ac:dyDescent="0.25">
      <c r="A55" s="64"/>
      <c r="B55" s="21" t="s">
        <v>463</v>
      </c>
      <c r="C55" s="22"/>
      <c r="D55" s="66" t="s">
        <v>478</v>
      </c>
      <c r="E55" s="67">
        <f>E54</f>
        <v>0.1</v>
      </c>
      <c r="F55" s="25">
        <v>319.17</v>
      </c>
      <c r="G55" s="26">
        <f>E55*F55</f>
        <v>31.92</v>
      </c>
    </row>
    <row r="56" spans="1:7" ht="60" hidden="1" x14ac:dyDescent="0.25">
      <c r="A56" s="64"/>
      <c r="B56" s="65" t="s">
        <v>516</v>
      </c>
      <c r="C56" s="15" t="s">
        <v>517</v>
      </c>
      <c r="D56" s="66"/>
      <c r="E56" s="67">
        <v>1.1499999999999999</v>
      </c>
      <c r="F56" s="25"/>
      <c r="G56" s="26"/>
    </row>
    <row r="57" spans="1:7" ht="30" hidden="1" x14ac:dyDescent="0.25">
      <c r="A57" s="20"/>
      <c r="B57" s="34" t="s">
        <v>465</v>
      </c>
      <c r="C57" s="15" t="s">
        <v>518</v>
      </c>
      <c r="D57" s="16"/>
      <c r="E57" s="35">
        <v>1.0900000000000001</v>
      </c>
      <c r="F57" s="18"/>
      <c r="G57" s="19"/>
    </row>
    <row r="58" spans="1:7" ht="30" x14ac:dyDescent="0.25">
      <c r="A58" s="20"/>
      <c r="B58" s="34" t="s">
        <v>467</v>
      </c>
      <c r="C58" s="15" t="s">
        <v>519</v>
      </c>
      <c r="D58" s="16"/>
      <c r="E58" s="35">
        <v>1.06</v>
      </c>
      <c r="F58" s="18"/>
      <c r="G58" s="19"/>
    </row>
    <row r="59" spans="1:7" ht="45" x14ac:dyDescent="0.25">
      <c r="A59" s="20"/>
      <c r="B59" s="34" t="s">
        <v>469</v>
      </c>
      <c r="C59" s="15" t="s">
        <v>625</v>
      </c>
      <c r="D59" s="16"/>
      <c r="E59" s="35">
        <v>1.01</v>
      </c>
      <c r="F59" s="18"/>
      <c r="G59" s="19"/>
    </row>
    <row r="60" spans="1:7" x14ac:dyDescent="0.25">
      <c r="A60" s="282" t="s">
        <v>357</v>
      </c>
      <c r="B60" s="283" t="s">
        <v>520</v>
      </c>
      <c r="C60" s="284"/>
      <c r="D60" s="285"/>
      <c r="E60" s="286"/>
      <c r="F60" s="287"/>
      <c r="G60" s="288">
        <f>G54*E58*E59</f>
        <v>651.44000000000005</v>
      </c>
    </row>
    <row r="61" spans="1:7" ht="15.75" thickBot="1" x14ac:dyDescent="0.3">
      <c r="A61" s="300"/>
      <c r="B61" s="290" t="s">
        <v>463</v>
      </c>
      <c r="C61" s="301"/>
      <c r="D61" s="302"/>
      <c r="E61" s="303"/>
      <c r="F61" s="304"/>
      <c r="G61" s="295">
        <f>G55*E56*E57*E58*E59</f>
        <v>42.84</v>
      </c>
    </row>
    <row r="62" spans="1:7" ht="29.25" thickTop="1" x14ac:dyDescent="0.25">
      <c r="A62" s="51" t="s">
        <v>521</v>
      </c>
      <c r="B62" s="52" t="s">
        <v>510</v>
      </c>
      <c r="C62" s="53"/>
      <c r="D62" s="54"/>
      <c r="E62" s="55"/>
      <c r="F62" s="56"/>
      <c r="G62" s="57"/>
    </row>
    <row r="63" spans="1:7" x14ac:dyDescent="0.25">
      <c r="A63" s="58" t="s">
        <v>522</v>
      </c>
      <c r="B63" s="59" t="s">
        <v>523</v>
      </c>
      <c r="C63" s="15"/>
      <c r="D63" s="60"/>
      <c r="E63" s="68"/>
      <c r="F63" s="62"/>
      <c r="G63" s="63"/>
    </row>
    <row r="64" spans="1:7" ht="42.75" x14ac:dyDescent="0.25">
      <c r="A64" s="58"/>
      <c r="B64" s="59" t="s">
        <v>524</v>
      </c>
      <c r="C64" s="72"/>
      <c r="D64" s="60"/>
      <c r="E64" s="61"/>
      <c r="F64" s="62"/>
      <c r="G64" s="63"/>
    </row>
    <row r="65" spans="1:7" x14ac:dyDescent="0.25">
      <c r="A65" s="58"/>
      <c r="B65" s="65" t="s">
        <v>525</v>
      </c>
      <c r="C65" s="72" t="s">
        <v>526</v>
      </c>
      <c r="D65" s="60" t="s">
        <v>478</v>
      </c>
      <c r="E65" s="61">
        <v>0.1</v>
      </c>
      <c r="F65" s="62">
        <v>5679.33</v>
      </c>
      <c r="G65" s="63">
        <f>E65*F65</f>
        <v>567.92999999999995</v>
      </c>
    </row>
    <row r="66" spans="1:7" x14ac:dyDescent="0.25">
      <c r="A66" s="58"/>
      <c r="B66" s="21" t="s">
        <v>463</v>
      </c>
      <c r="C66" s="22"/>
      <c r="D66" s="66" t="s">
        <v>478</v>
      </c>
      <c r="E66" s="67">
        <f>E65</f>
        <v>0.1</v>
      </c>
      <c r="F66" s="25">
        <v>297.63</v>
      </c>
      <c r="G66" s="26">
        <f>E66*F66</f>
        <v>29.76</v>
      </c>
    </row>
    <row r="67" spans="1:7" x14ac:dyDescent="0.25">
      <c r="A67" s="58" t="s">
        <v>527</v>
      </c>
      <c r="B67" s="59" t="s">
        <v>528</v>
      </c>
      <c r="C67" s="22"/>
      <c r="D67" s="66"/>
      <c r="E67" s="67"/>
      <c r="F67" s="25"/>
      <c r="G67" s="26"/>
    </row>
    <row r="68" spans="1:7" ht="42.75" x14ac:dyDescent="0.25">
      <c r="A68" s="58"/>
      <c r="B68" s="59" t="s">
        <v>524</v>
      </c>
      <c r="C68" s="72"/>
      <c r="D68" s="60"/>
      <c r="E68" s="61"/>
      <c r="F68" s="62"/>
      <c r="G68" s="63"/>
    </row>
    <row r="69" spans="1:7" x14ac:dyDescent="0.25">
      <c r="A69" s="58"/>
      <c r="B69" s="65" t="s">
        <v>529</v>
      </c>
      <c r="C69" s="72" t="s">
        <v>530</v>
      </c>
      <c r="D69" s="60" t="s">
        <v>478</v>
      </c>
      <c r="E69" s="61">
        <v>0.1</v>
      </c>
      <c r="F69" s="62">
        <v>5222.3900000000003</v>
      </c>
      <c r="G69" s="63">
        <f>E69*F69</f>
        <v>522.24</v>
      </c>
    </row>
    <row r="70" spans="1:7" x14ac:dyDescent="0.25">
      <c r="A70" s="58"/>
      <c r="B70" s="21" t="s">
        <v>463</v>
      </c>
      <c r="C70" s="22"/>
      <c r="D70" s="66" t="s">
        <v>478</v>
      </c>
      <c r="E70" s="67">
        <f>E69</f>
        <v>0.1</v>
      </c>
      <c r="F70" s="25">
        <v>273.14999999999998</v>
      </c>
      <c r="G70" s="26">
        <f>E70*F70</f>
        <v>27.32</v>
      </c>
    </row>
    <row r="71" spans="1:7" x14ac:dyDescent="0.25">
      <c r="A71" s="58" t="s">
        <v>531</v>
      </c>
      <c r="B71" s="59" t="s">
        <v>532</v>
      </c>
      <c r="C71" s="22"/>
      <c r="D71" s="66"/>
      <c r="E71" s="67"/>
      <c r="F71" s="25"/>
      <c r="G71" s="26"/>
    </row>
    <row r="72" spans="1:7" ht="42.75" x14ac:dyDescent="0.25">
      <c r="A72" s="58"/>
      <c r="B72" s="59" t="s">
        <v>524</v>
      </c>
      <c r="C72" s="72"/>
      <c r="D72" s="60"/>
      <c r="E72" s="61"/>
      <c r="F72" s="62"/>
      <c r="G72" s="63"/>
    </row>
    <row r="73" spans="1:7" x14ac:dyDescent="0.25">
      <c r="A73" s="58"/>
      <c r="B73" s="65" t="s">
        <v>529</v>
      </c>
      <c r="C73" s="72" t="s">
        <v>530</v>
      </c>
      <c r="D73" s="60" t="s">
        <v>478</v>
      </c>
      <c r="E73" s="61">
        <v>0.6</v>
      </c>
      <c r="F73" s="62">
        <v>5222.3900000000003</v>
      </c>
      <c r="G73" s="63">
        <f>E73*F73</f>
        <v>3133.43</v>
      </c>
    </row>
    <row r="74" spans="1:7" x14ac:dyDescent="0.25">
      <c r="A74" s="58"/>
      <c r="B74" s="21" t="s">
        <v>463</v>
      </c>
      <c r="C74" s="22"/>
      <c r="D74" s="66" t="s">
        <v>478</v>
      </c>
      <c r="E74" s="67">
        <f>E73</f>
        <v>0.6</v>
      </c>
      <c r="F74" s="25">
        <v>273.14999999999998</v>
      </c>
      <c r="G74" s="26">
        <f>E74*F74</f>
        <v>163.89</v>
      </c>
    </row>
    <row r="75" spans="1:7" x14ac:dyDescent="0.25">
      <c r="A75" s="58" t="s">
        <v>358</v>
      </c>
      <c r="B75" s="59" t="s">
        <v>360</v>
      </c>
      <c r="C75" s="15"/>
      <c r="D75" s="60"/>
      <c r="E75" s="68"/>
      <c r="F75" s="62"/>
      <c r="G75" s="233">
        <f>G65+G69+G73</f>
        <v>4223.6000000000004</v>
      </c>
    </row>
    <row r="76" spans="1:7" x14ac:dyDescent="0.25">
      <c r="A76" s="58"/>
      <c r="B76" s="21" t="s">
        <v>463</v>
      </c>
      <c r="C76" s="69"/>
      <c r="D76" s="66"/>
      <c r="E76" s="70"/>
      <c r="F76" s="25"/>
      <c r="G76" s="26">
        <f>G66+G70+G74</f>
        <v>220.97</v>
      </c>
    </row>
    <row r="77" spans="1:7" ht="60" hidden="1" x14ac:dyDescent="0.25">
      <c r="A77" s="58"/>
      <c r="B77" s="65" t="s">
        <v>516</v>
      </c>
      <c r="C77" s="15" t="s">
        <v>517</v>
      </c>
      <c r="D77" s="66"/>
      <c r="E77" s="67">
        <v>1.1499999999999999</v>
      </c>
      <c r="F77" s="62"/>
      <c r="G77" s="63"/>
    </row>
    <row r="78" spans="1:7" ht="30" hidden="1" x14ac:dyDescent="0.25">
      <c r="A78" s="64"/>
      <c r="B78" s="34" t="s">
        <v>465</v>
      </c>
      <c r="C78" s="15" t="s">
        <v>518</v>
      </c>
      <c r="D78" s="16"/>
      <c r="E78" s="35">
        <v>1.0900000000000001</v>
      </c>
      <c r="F78" s="62"/>
      <c r="G78" s="63"/>
    </row>
    <row r="79" spans="1:7" ht="30" x14ac:dyDescent="0.25">
      <c r="A79" s="64"/>
      <c r="B79" s="34" t="s">
        <v>467</v>
      </c>
      <c r="C79" s="15" t="s">
        <v>519</v>
      </c>
      <c r="D79" s="16"/>
      <c r="E79" s="35">
        <v>1.08</v>
      </c>
      <c r="F79" s="62"/>
      <c r="G79" s="63"/>
    </row>
    <row r="80" spans="1:7" ht="45" x14ac:dyDescent="0.25">
      <c r="A80" s="20"/>
      <c r="B80" s="34" t="s">
        <v>469</v>
      </c>
      <c r="C80" s="15" t="s">
        <v>625</v>
      </c>
      <c r="D80" s="16"/>
      <c r="E80" s="35">
        <v>1.01</v>
      </c>
      <c r="F80" s="18"/>
      <c r="G80" s="19"/>
    </row>
    <row r="81" spans="1:7" x14ac:dyDescent="0.25">
      <c r="A81" s="282" t="s">
        <v>359</v>
      </c>
      <c r="B81" s="283" t="s">
        <v>533</v>
      </c>
      <c r="C81" s="284"/>
      <c r="D81" s="285"/>
      <c r="E81" s="286"/>
      <c r="F81" s="287"/>
      <c r="G81" s="288">
        <f>G75*E79*E80</f>
        <v>4607.1000000000004</v>
      </c>
    </row>
    <row r="82" spans="1:7" ht="15.75" thickBot="1" x14ac:dyDescent="0.3">
      <c r="A82" s="305"/>
      <c r="B82" s="290" t="s">
        <v>463</v>
      </c>
      <c r="C82" s="301"/>
      <c r="D82" s="302"/>
      <c r="E82" s="303"/>
      <c r="F82" s="304"/>
      <c r="G82" s="295">
        <f>G76*E79*E80</f>
        <v>241.03</v>
      </c>
    </row>
    <row r="83" spans="1:7" ht="15.75" thickTop="1" x14ac:dyDescent="0.25">
      <c r="A83" s="272" t="s">
        <v>534</v>
      </c>
      <c r="B83" s="273" t="s">
        <v>535</v>
      </c>
      <c r="C83" s="274"/>
      <c r="D83" s="275"/>
      <c r="E83" s="276"/>
      <c r="F83" s="277"/>
      <c r="G83" s="278"/>
    </row>
    <row r="84" spans="1:7" ht="28.5" x14ac:dyDescent="0.25">
      <c r="A84" s="58" t="s">
        <v>536</v>
      </c>
      <c r="B84" s="59" t="s">
        <v>537</v>
      </c>
      <c r="C84" s="72"/>
      <c r="D84" s="60"/>
      <c r="E84" s="61"/>
      <c r="F84" s="62"/>
      <c r="G84" s="63"/>
    </row>
    <row r="85" spans="1:7" x14ac:dyDescent="0.25">
      <c r="A85" s="58"/>
      <c r="B85" s="65" t="s">
        <v>344</v>
      </c>
      <c r="C85" s="15" t="s">
        <v>345</v>
      </c>
      <c r="D85" s="16" t="s">
        <v>462</v>
      </c>
      <c r="E85" s="17">
        <v>400</v>
      </c>
      <c r="F85" s="18">
        <v>11.72</v>
      </c>
      <c r="G85" s="19">
        <f>E85*F85</f>
        <v>4688</v>
      </c>
    </row>
    <row r="86" spans="1:7" x14ac:dyDescent="0.25">
      <c r="A86" s="58"/>
      <c r="B86" s="21" t="s">
        <v>463</v>
      </c>
      <c r="C86" s="22"/>
      <c r="D86" s="23" t="s">
        <v>462</v>
      </c>
      <c r="E86" s="73">
        <f>E85</f>
        <v>400</v>
      </c>
      <c r="F86" s="25">
        <v>0.01</v>
      </c>
      <c r="G86" s="74">
        <f>E86*F86</f>
        <v>4</v>
      </c>
    </row>
    <row r="87" spans="1:7" ht="30" hidden="1" x14ac:dyDescent="0.25">
      <c r="A87" s="58"/>
      <c r="B87" s="34" t="s">
        <v>465</v>
      </c>
      <c r="C87" s="15" t="s">
        <v>538</v>
      </c>
      <c r="D87" s="75"/>
      <c r="E87" s="61">
        <v>1.08</v>
      </c>
      <c r="F87" s="76"/>
      <c r="G87" s="77"/>
    </row>
    <row r="88" spans="1:7" x14ac:dyDescent="0.25">
      <c r="A88" s="58"/>
      <c r="B88" s="36" t="s">
        <v>539</v>
      </c>
      <c r="C88" s="100"/>
      <c r="D88" s="220"/>
      <c r="E88" s="102"/>
      <c r="F88" s="222"/>
      <c r="G88" s="37">
        <f>G85*E87</f>
        <v>5063.04</v>
      </c>
    </row>
    <row r="89" spans="1:7" x14ac:dyDescent="0.25">
      <c r="A89" s="58"/>
      <c r="B89" s="21" t="s">
        <v>463</v>
      </c>
      <c r="C89" s="15"/>
      <c r="D89" s="60"/>
      <c r="E89" s="68"/>
      <c r="F89" s="62"/>
      <c r="G89" s="26">
        <f>G86</f>
        <v>4</v>
      </c>
    </row>
    <row r="90" spans="1:7" ht="42.75" x14ac:dyDescent="0.25">
      <c r="A90" s="58" t="s">
        <v>540</v>
      </c>
      <c r="B90" s="59" t="s">
        <v>541</v>
      </c>
      <c r="C90" s="72"/>
      <c r="D90" s="60"/>
      <c r="E90" s="61"/>
      <c r="F90" s="62"/>
      <c r="G90" s="63"/>
    </row>
    <row r="91" spans="1:7" x14ac:dyDescent="0.25">
      <c r="A91" s="58"/>
      <c r="B91" s="65" t="s">
        <v>542</v>
      </c>
      <c r="C91" s="72" t="s">
        <v>543</v>
      </c>
      <c r="D91" s="72" t="s">
        <v>544</v>
      </c>
      <c r="E91" s="61">
        <v>12</v>
      </c>
      <c r="F91" s="62">
        <v>811.38</v>
      </c>
      <c r="G91" s="63">
        <f>E91*F91</f>
        <v>9736.56</v>
      </c>
    </row>
    <row r="92" spans="1:7" x14ac:dyDescent="0.25">
      <c r="A92" s="58"/>
      <c r="B92" s="21" t="s">
        <v>463</v>
      </c>
      <c r="C92" s="22"/>
      <c r="D92" s="22" t="s">
        <v>544</v>
      </c>
      <c r="E92" s="67">
        <f>E91</f>
        <v>12</v>
      </c>
      <c r="F92" s="25">
        <v>1.46</v>
      </c>
      <c r="G92" s="26">
        <f>E92*F92</f>
        <v>17.52</v>
      </c>
    </row>
    <row r="93" spans="1:7" x14ac:dyDescent="0.25">
      <c r="A93" s="58"/>
      <c r="B93" s="65" t="s">
        <v>545</v>
      </c>
      <c r="C93" s="72" t="s">
        <v>546</v>
      </c>
      <c r="D93" s="60"/>
      <c r="E93" s="61">
        <v>1.01</v>
      </c>
      <c r="F93" s="62"/>
      <c r="G93" s="63"/>
    </row>
    <row r="94" spans="1:7" x14ac:dyDescent="0.25">
      <c r="A94" s="58"/>
      <c r="B94" s="65" t="s">
        <v>547</v>
      </c>
      <c r="C94" s="72" t="s">
        <v>485</v>
      </c>
      <c r="D94" s="60"/>
      <c r="E94" s="61">
        <v>1.01</v>
      </c>
      <c r="F94" s="62"/>
      <c r="G94" s="63"/>
    </row>
    <row r="95" spans="1:7" x14ac:dyDescent="0.25">
      <c r="A95" s="58"/>
      <c r="B95" s="65" t="s">
        <v>548</v>
      </c>
      <c r="C95" s="72" t="s">
        <v>518</v>
      </c>
      <c r="D95" s="60"/>
      <c r="E95" s="61">
        <v>1</v>
      </c>
      <c r="F95" s="62"/>
      <c r="G95" s="63"/>
    </row>
    <row r="96" spans="1:7" x14ac:dyDescent="0.25">
      <c r="A96" s="58"/>
      <c r="B96" s="65" t="s">
        <v>549</v>
      </c>
      <c r="C96" s="72"/>
      <c r="D96" s="60"/>
      <c r="E96" s="61">
        <f>1+(1.01-1)*2</f>
        <v>1.02</v>
      </c>
      <c r="F96" s="62"/>
      <c r="G96" s="63"/>
    </row>
    <row r="97" spans="1:7" ht="30" hidden="1" x14ac:dyDescent="0.25">
      <c r="A97" s="58"/>
      <c r="B97" s="65" t="s">
        <v>465</v>
      </c>
      <c r="C97" s="72" t="s">
        <v>550</v>
      </c>
      <c r="D97" s="66"/>
      <c r="E97" s="61">
        <v>1.03</v>
      </c>
      <c r="F97" s="25"/>
      <c r="G97" s="26"/>
    </row>
    <row r="98" spans="1:7" x14ac:dyDescent="0.25">
      <c r="A98" s="58"/>
      <c r="B98" s="59" t="s">
        <v>539</v>
      </c>
      <c r="C98" s="306"/>
      <c r="D98" s="279"/>
      <c r="E98" s="307"/>
      <c r="F98" s="281"/>
      <c r="G98" s="233">
        <f>G91*E96</f>
        <v>9931.2900000000009</v>
      </c>
    </row>
    <row r="99" spans="1:7" x14ac:dyDescent="0.25">
      <c r="A99" s="58"/>
      <c r="B99" s="21" t="s">
        <v>463</v>
      </c>
      <c r="C99" s="72"/>
      <c r="D99" s="60"/>
      <c r="E99" s="68"/>
      <c r="F99" s="62"/>
      <c r="G99" s="26">
        <f>G92*E96</f>
        <v>17.87</v>
      </c>
    </row>
    <row r="100" spans="1:7" x14ac:dyDescent="0.25">
      <c r="A100" s="58" t="s">
        <v>551</v>
      </c>
      <c r="B100" s="59" t="s">
        <v>552</v>
      </c>
      <c r="C100" s="72"/>
      <c r="D100" s="60"/>
      <c r="E100" s="61"/>
      <c r="F100" s="62"/>
      <c r="G100" s="63"/>
    </row>
    <row r="101" spans="1:7" ht="30" x14ac:dyDescent="0.25">
      <c r="A101" s="58"/>
      <c r="B101" s="65" t="s">
        <v>553</v>
      </c>
      <c r="C101" s="15" t="s">
        <v>554</v>
      </c>
      <c r="D101" s="15" t="s">
        <v>555</v>
      </c>
      <c r="E101" s="35">
        <f>(1800+400+288+600+250)/100</f>
        <v>33.380000000000003</v>
      </c>
      <c r="F101" s="18">
        <v>405.53</v>
      </c>
      <c r="G101" s="19">
        <f>E101*F101</f>
        <v>13536.59</v>
      </c>
    </row>
    <row r="102" spans="1:7" ht="30" x14ac:dyDescent="0.25">
      <c r="A102" s="58"/>
      <c r="B102" s="21" t="s">
        <v>463</v>
      </c>
      <c r="C102" s="22"/>
      <c r="D102" s="69" t="s">
        <v>555</v>
      </c>
      <c r="E102" s="24">
        <f>E101</f>
        <v>33.380000000000003</v>
      </c>
      <c r="F102" s="25">
        <v>0.61</v>
      </c>
      <c r="G102" s="74">
        <f>E102*F102</f>
        <v>20.36</v>
      </c>
    </row>
    <row r="103" spans="1:7" ht="30" hidden="1" x14ac:dyDescent="0.25">
      <c r="A103" s="58"/>
      <c r="B103" s="34" t="s">
        <v>465</v>
      </c>
      <c r="C103" s="72" t="s">
        <v>550</v>
      </c>
      <c r="D103" s="75"/>
      <c r="E103" s="67">
        <v>1.04</v>
      </c>
      <c r="F103" s="76"/>
      <c r="G103" s="77"/>
    </row>
    <row r="104" spans="1:7" x14ac:dyDescent="0.25">
      <c r="A104" s="58"/>
      <c r="B104" s="36" t="s">
        <v>539</v>
      </c>
      <c r="C104" s="100"/>
      <c r="D104" s="220"/>
      <c r="E104" s="102"/>
      <c r="F104" s="222"/>
      <c r="G104" s="37">
        <f>G101</f>
        <v>13536.59</v>
      </c>
    </row>
    <row r="105" spans="1:7" x14ac:dyDescent="0.25">
      <c r="A105" s="58"/>
      <c r="B105" s="21" t="s">
        <v>463</v>
      </c>
      <c r="C105" s="15"/>
      <c r="D105" s="60"/>
      <c r="E105" s="68"/>
      <c r="F105" s="62"/>
      <c r="G105" s="26">
        <f>G102</f>
        <v>20.36</v>
      </c>
    </row>
    <row r="106" spans="1:7" ht="28.5" x14ac:dyDescent="0.25">
      <c r="A106" s="58" t="s">
        <v>556</v>
      </c>
      <c r="B106" s="59" t="s">
        <v>557</v>
      </c>
      <c r="C106" s="72"/>
      <c r="D106" s="60"/>
      <c r="E106" s="61"/>
      <c r="F106" s="62"/>
      <c r="G106" s="63"/>
    </row>
    <row r="107" spans="1:7" ht="30" x14ac:dyDescent="0.25">
      <c r="A107" s="58"/>
      <c r="B107" s="65" t="s">
        <v>558</v>
      </c>
      <c r="C107" s="72" t="s">
        <v>559</v>
      </c>
      <c r="D107" s="15" t="s">
        <v>555</v>
      </c>
      <c r="E107" s="61">
        <v>15</v>
      </c>
      <c r="F107" s="62">
        <v>669.62</v>
      </c>
      <c r="G107" s="63">
        <f>E107*F107</f>
        <v>10044.299999999999</v>
      </c>
    </row>
    <row r="108" spans="1:7" ht="30" x14ac:dyDescent="0.25">
      <c r="A108" s="58"/>
      <c r="B108" s="21" t="s">
        <v>463</v>
      </c>
      <c r="C108" s="306"/>
      <c r="D108" s="15" t="s">
        <v>555</v>
      </c>
      <c r="E108" s="61">
        <f>E107</f>
        <v>15</v>
      </c>
      <c r="F108" s="25">
        <v>1.1200000000000001</v>
      </c>
      <c r="G108" s="26">
        <f>E108*F108</f>
        <v>16.8</v>
      </c>
    </row>
    <row r="109" spans="1:7" x14ac:dyDescent="0.25">
      <c r="A109" s="58"/>
      <c r="B109" s="65" t="s">
        <v>560</v>
      </c>
      <c r="C109" s="72" t="s">
        <v>561</v>
      </c>
      <c r="D109" s="60"/>
      <c r="E109" s="61"/>
      <c r="F109" s="62">
        <v>1.47</v>
      </c>
      <c r="G109" s="63"/>
    </row>
    <row r="110" spans="1:7" ht="30" x14ac:dyDescent="0.25">
      <c r="A110" s="58"/>
      <c r="B110" s="65" t="s">
        <v>562</v>
      </c>
      <c r="C110" s="72" t="s">
        <v>494</v>
      </c>
      <c r="D110" s="60"/>
      <c r="E110" s="61"/>
      <c r="F110" s="62">
        <v>1.04</v>
      </c>
      <c r="G110" s="63"/>
    </row>
    <row r="111" spans="1:7" x14ac:dyDescent="0.25">
      <c r="A111" s="58"/>
      <c r="B111" s="65" t="s">
        <v>549</v>
      </c>
      <c r="C111" s="72"/>
      <c r="D111" s="60"/>
      <c r="E111" s="61"/>
      <c r="F111" s="62">
        <f>1+(F109-1)+(F110-1)</f>
        <v>1.51</v>
      </c>
      <c r="G111" s="63"/>
    </row>
    <row r="112" spans="1:7" ht="30" hidden="1" x14ac:dyDescent="0.25">
      <c r="A112" s="58"/>
      <c r="B112" s="65" t="s">
        <v>465</v>
      </c>
      <c r="C112" s="72" t="s">
        <v>550</v>
      </c>
      <c r="D112" s="66"/>
      <c r="E112" s="67">
        <v>1.04</v>
      </c>
      <c r="F112" s="25"/>
      <c r="G112" s="26"/>
    </row>
    <row r="113" spans="1:7" x14ac:dyDescent="0.25">
      <c r="A113" s="58"/>
      <c r="B113" s="59" t="s">
        <v>539</v>
      </c>
      <c r="C113" s="306"/>
      <c r="D113" s="279"/>
      <c r="E113" s="307"/>
      <c r="F113" s="281"/>
      <c r="G113" s="233">
        <f>G107*F111</f>
        <v>15166.89</v>
      </c>
    </row>
    <row r="114" spans="1:7" x14ac:dyDescent="0.25">
      <c r="A114" s="58"/>
      <c r="B114" s="21" t="s">
        <v>463</v>
      </c>
      <c r="C114" s="306"/>
      <c r="D114" s="15"/>
      <c r="E114" s="61"/>
      <c r="F114" s="25"/>
      <c r="G114" s="26">
        <f>G108*F111</f>
        <v>25.37</v>
      </c>
    </row>
    <row r="115" spans="1:7" ht="28.5" x14ac:dyDescent="0.25">
      <c r="A115" s="58" t="s">
        <v>563</v>
      </c>
      <c r="B115" s="59" t="s">
        <v>564</v>
      </c>
      <c r="C115" s="72"/>
      <c r="D115" s="60"/>
      <c r="E115" s="61"/>
      <c r="F115" s="62"/>
      <c r="G115" s="63"/>
    </row>
    <row r="116" spans="1:7" ht="30" x14ac:dyDescent="0.25">
      <c r="A116" s="58"/>
      <c r="B116" s="65" t="s">
        <v>565</v>
      </c>
      <c r="C116" s="72" t="s">
        <v>566</v>
      </c>
      <c r="D116" s="15" t="s">
        <v>555</v>
      </c>
      <c r="E116" s="61">
        <f>(500+150+37)/100</f>
        <v>6.87</v>
      </c>
      <c r="F116" s="62">
        <v>295.25</v>
      </c>
      <c r="G116" s="63">
        <f>E116*F116</f>
        <v>2028.37</v>
      </c>
    </row>
    <row r="117" spans="1:7" ht="30" x14ac:dyDescent="0.25">
      <c r="A117" s="58"/>
      <c r="B117" s="21" t="s">
        <v>463</v>
      </c>
      <c r="C117" s="306"/>
      <c r="D117" s="15" t="s">
        <v>555</v>
      </c>
      <c r="E117" s="61">
        <f>E116</f>
        <v>6.87</v>
      </c>
      <c r="F117" s="25">
        <v>0.22</v>
      </c>
      <c r="G117" s="63">
        <f>E117*F117</f>
        <v>1.51</v>
      </c>
    </row>
    <row r="118" spans="1:7" x14ac:dyDescent="0.25">
      <c r="A118" s="58"/>
      <c r="B118" s="65" t="s">
        <v>560</v>
      </c>
      <c r="C118" s="72" t="s">
        <v>561</v>
      </c>
      <c r="D118" s="60"/>
      <c r="E118" s="61"/>
      <c r="F118" s="62">
        <v>1.44</v>
      </c>
      <c r="G118" s="63"/>
    </row>
    <row r="119" spans="1:7" ht="30" x14ac:dyDescent="0.25">
      <c r="A119" s="58"/>
      <c r="B119" s="65" t="s">
        <v>562</v>
      </c>
      <c r="C119" s="72" t="s">
        <v>494</v>
      </c>
      <c r="D119" s="60"/>
      <c r="E119" s="61"/>
      <c r="F119" s="62">
        <v>1.07</v>
      </c>
      <c r="G119" s="63"/>
    </row>
    <row r="120" spans="1:7" x14ac:dyDescent="0.25">
      <c r="A120" s="58"/>
      <c r="B120" s="65" t="s">
        <v>549</v>
      </c>
      <c r="C120" s="72"/>
      <c r="D120" s="60"/>
      <c r="E120" s="61"/>
      <c r="F120" s="62">
        <f>1+(F118-1)+(F119-1)</f>
        <v>1.51</v>
      </c>
      <c r="G120" s="63"/>
    </row>
    <row r="121" spans="1:7" ht="30" hidden="1" x14ac:dyDescent="0.25">
      <c r="A121" s="58"/>
      <c r="B121" s="65" t="s">
        <v>465</v>
      </c>
      <c r="C121" s="72" t="s">
        <v>550</v>
      </c>
      <c r="D121" s="66"/>
      <c r="E121" s="67">
        <v>1.06</v>
      </c>
      <c r="F121" s="25"/>
      <c r="G121" s="26"/>
    </row>
    <row r="122" spans="1:7" x14ac:dyDescent="0.25">
      <c r="A122" s="58"/>
      <c r="B122" s="59" t="s">
        <v>539</v>
      </c>
      <c r="C122" s="306"/>
      <c r="D122" s="279"/>
      <c r="E122" s="307"/>
      <c r="F122" s="281"/>
      <c r="G122" s="233">
        <f>G116*F120</f>
        <v>3062.84</v>
      </c>
    </row>
    <row r="123" spans="1:7" x14ac:dyDescent="0.25">
      <c r="A123" s="58"/>
      <c r="B123" s="21" t="s">
        <v>463</v>
      </c>
      <c r="C123" s="306"/>
      <c r="D123" s="279"/>
      <c r="E123" s="307"/>
      <c r="F123" s="281"/>
      <c r="G123" s="26">
        <f>G117*F120</f>
        <v>2.2799999999999998</v>
      </c>
    </row>
    <row r="124" spans="1:7" ht="28.5" x14ac:dyDescent="0.25">
      <c r="A124" s="58" t="s">
        <v>567</v>
      </c>
      <c r="B124" s="59" t="s">
        <v>568</v>
      </c>
      <c r="C124" s="72"/>
      <c r="D124" s="60"/>
      <c r="E124" s="61"/>
      <c r="F124" s="62"/>
      <c r="G124" s="63"/>
    </row>
    <row r="125" spans="1:7" ht="30" x14ac:dyDescent="0.25">
      <c r="A125" s="58"/>
      <c r="B125" s="65" t="s">
        <v>569</v>
      </c>
      <c r="C125" s="15" t="s">
        <v>570</v>
      </c>
      <c r="D125" s="15" t="s">
        <v>571</v>
      </c>
      <c r="E125" s="35">
        <f>(15117-5319)/1000</f>
        <v>9.8000000000000007</v>
      </c>
      <c r="F125" s="18">
        <v>699.23</v>
      </c>
      <c r="G125" s="19">
        <f>E125*F125</f>
        <v>6852.45</v>
      </c>
    </row>
    <row r="126" spans="1:7" ht="30" x14ac:dyDescent="0.25">
      <c r="A126" s="58"/>
      <c r="B126" s="21" t="s">
        <v>463</v>
      </c>
      <c r="C126" s="22"/>
      <c r="D126" s="69" t="str">
        <f>D125</f>
        <v>1000 м2 территории</v>
      </c>
      <c r="E126" s="24">
        <f>E125</f>
        <v>9.8000000000000007</v>
      </c>
      <c r="F126" s="25">
        <v>1.26</v>
      </c>
      <c r="G126" s="74">
        <f>E126*F126</f>
        <v>12.35</v>
      </c>
    </row>
    <row r="127" spans="1:7" ht="30" x14ac:dyDescent="0.25">
      <c r="A127" s="58"/>
      <c r="B127" s="34" t="s">
        <v>465</v>
      </c>
      <c r="C127" s="72" t="s">
        <v>550</v>
      </c>
      <c r="D127" s="75"/>
      <c r="E127" s="67">
        <v>1.03</v>
      </c>
      <c r="F127" s="76"/>
      <c r="G127" s="77"/>
    </row>
    <row r="128" spans="1:7" x14ac:dyDescent="0.25">
      <c r="A128" s="58"/>
      <c r="B128" s="36" t="s">
        <v>539</v>
      </c>
      <c r="C128" s="100"/>
      <c r="D128" s="220"/>
      <c r="E128" s="102"/>
      <c r="F128" s="222"/>
      <c r="G128" s="37">
        <f>G125*E127</f>
        <v>7058.02</v>
      </c>
    </row>
    <row r="129" spans="1:7" x14ac:dyDescent="0.25">
      <c r="A129" s="58"/>
      <c r="B129" s="21" t="s">
        <v>463</v>
      </c>
      <c r="C129" s="22"/>
      <c r="D129" s="75"/>
      <c r="E129" s="78"/>
      <c r="F129" s="76"/>
      <c r="G129" s="26">
        <f>G126*E127</f>
        <v>12.72</v>
      </c>
    </row>
    <row r="130" spans="1:7" ht="30" x14ac:dyDescent="0.25">
      <c r="A130" s="58" t="s">
        <v>572</v>
      </c>
      <c r="B130" s="59" t="s">
        <v>346</v>
      </c>
      <c r="C130" s="15" t="s">
        <v>573</v>
      </c>
      <c r="D130" s="15" t="s">
        <v>574</v>
      </c>
      <c r="E130" s="35">
        <v>34.619999999999997</v>
      </c>
      <c r="F130" s="18">
        <v>289.32</v>
      </c>
      <c r="G130" s="19">
        <f>E130*F130</f>
        <v>10016.26</v>
      </c>
    </row>
    <row r="131" spans="1:7" ht="30" x14ac:dyDescent="0.25">
      <c r="A131" s="58"/>
      <c r="B131" s="21" t="s">
        <v>463</v>
      </c>
      <c r="C131" s="22"/>
      <c r="D131" s="69" t="str">
        <f>D130</f>
        <v>100 м2 территории</v>
      </c>
      <c r="E131" s="24">
        <f>E130</f>
        <v>34.619999999999997</v>
      </c>
      <c r="F131" s="25">
        <v>0.43</v>
      </c>
      <c r="G131" s="74">
        <f>E131*F131</f>
        <v>14.89</v>
      </c>
    </row>
    <row r="132" spans="1:7" ht="30" hidden="1" x14ac:dyDescent="0.25">
      <c r="A132" s="58"/>
      <c r="B132" s="34" t="s">
        <v>465</v>
      </c>
      <c r="C132" s="72" t="s">
        <v>550</v>
      </c>
      <c r="D132" s="75"/>
      <c r="E132" s="67">
        <v>1.03</v>
      </c>
      <c r="F132" s="76"/>
      <c r="G132" s="77"/>
    </row>
    <row r="133" spans="1:7" x14ac:dyDescent="0.25">
      <c r="A133" s="58"/>
      <c r="B133" s="36" t="s">
        <v>539</v>
      </c>
      <c r="C133" s="100"/>
      <c r="D133" s="220"/>
      <c r="E133" s="102"/>
      <c r="F133" s="222"/>
      <c r="G133" s="37">
        <f>G130</f>
        <v>10016.26</v>
      </c>
    </row>
    <row r="134" spans="1:7" x14ac:dyDescent="0.25">
      <c r="A134" s="58"/>
      <c r="B134" s="21" t="s">
        <v>463</v>
      </c>
      <c r="C134" s="22"/>
      <c r="D134" s="75"/>
      <c r="E134" s="78"/>
      <c r="F134" s="76"/>
      <c r="G134" s="26">
        <f>G131</f>
        <v>14.89</v>
      </c>
    </row>
    <row r="135" spans="1:7" x14ac:dyDescent="0.25">
      <c r="A135" s="58" t="s">
        <v>363</v>
      </c>
      <c r="B135" s="36" t="s">
        <v>362</v>
      </c>
      <c r="C135" s="100"/>
      <c r="D135" s="220"/>
      <c r="E135" s="102"/>
      <c r="F135" s="281"/>
      <c r="G135" s="233">
        <f>G88+G98+G104+G113+G122+G128+G133</f>
        <v>63834.93</v>
      </c>
    </row>
    <row r="136" spans="1:7" x14ac:dyDescent="0.25">
      <c r="A136" s="64"/>
      <c r="B136" s="21" t="s">
        <v>463</v>
      </c>
      <c r="C136" s="15"/>
      <c r="D136" s="16"/>
      <c r="E136" s="35"/>
      <c r="F136" s="62"/>
      <c r="G136" s="26">
        <f>G89+G99+G105+G114+G123+G129+G134</f>
        <v>97.49</v>
      </c>
    </row>
    <row r="137" spans="1:7" ht="30" x14ac:dyDescent="0.25">
      <c r="A137" s="64"/>
      <c r="B137" s="34" t="s">
        <v>467</v>
      </c>
      <c r="C137" s="15" t="s">
        <v>576</v>
      </c>
      <c r="D137" s="16"/>
      <c r="E137" s="35">
        <v>1.17</v>
      </c>
      <c r="F137" s="62"/>
      <c r="G137" s="63"/>
    </row>
    <row r="138" spans="1:7" ht="45" x14ac:dyDescent="0.25">
      <c r="A138" s="20"/>
      <c r="B138" s="34" t="s">
        <v>469</v>
      </c>
      <c r="C138" s="15" t="s">
        <v>577</v>
      </c>
      <c r="D138" s="16"/>
      <c r="E138" s="35">
        <v>1.01</v>
      </c>
      <c r="F138" s="18"/>
      <c r="G138" s="19"/>
    </row>
    <row r="139" spans="1:7" x14ac:dyDescent="0.25">
      <c r="A139" s="282" t="s">
        <v>364</v>
      </c>
      <c r="B139" s="283" t="s">
        <v>575</v>
      </c>
      <c r="C139" s="284"/>
      <c r="D139" s="285"/>
      <c r="E139" s="286"/>
      <c r="F139" s="287"/>
      <c r="G139" s="288">
        <f>G135*E137*E138</f>
        <v>75433.740000000005</v>
      </c>
    </row>
    <row r="140" spans="1:7" ht="15.75" thickBot="1" x14ac:dyDescent="0.3">
      <c r="A140" s="305"/>
      <c r="B140" s="290" t="s">
        <v>463</v>
      </c>
      <c r="C140" s="301"/>
      <c r="D140" s="302"/>
      <c r="E140" s="303"/>
      <c r="F140" s="304"/>
      <c r="G140" s="295">
        <f>G136*E137*E138</f>
        <v>115.2</v>
      </c>
    </row>
    <row r="141" spans="1:7" ht="15.75" thickTop="1" x14ac:dyDescent="0.25">
      <c r="A141" s="51" t="s">
        <v>578</v>
      </c>
      <c r="B141" s="52" t="s">
        <v>579</v>
      </c>
      <c r="C141" s="53"/>
      <c r="D141" s="54"/>
      <c r="E141" s="55"/>
      <c r="F141" s="56"/>
      <c r="G141" s="57"/>
    </row>
    <row r="142" spans="1:7" ht="28.5" x14ac:dyDescent="0.25">
      <c r="A142" s="58" t="s">
        <v>580</v>
      </c>
      <c r="B142" s="59" t="s">
        <v>581</v>
      </c>
      <c r="C142" s="15" t="s">
        <v>582</v>
      </c>
      <c r="D142" s="16" t="s">
        <v>462</v>
      </c>
      <c r="E142" s="17">
        <v>400</v>
      </c>
      <c r="F142" s="18">
        <v>22.68</v>
      </c>
      <c r="G142" s="19">
        <f>E142*F142</f>
        <v>9072</v>
      </c>
    </row>
    <row r="143" spans="1:7" x14ac:dyDescent="0.25">
      <c r="A143" s="58"/>
      <c r="B143" s="21" t="s">
        <v>463</v>
      </c>
      <c r="C143" s="22"/>
      <c r="D143" s="23" t="s">
        <v>462</v>
      </c>
      <c r="E143" s="73">
        <f>E142</f>
        <v>400</v>
      </c>
      <c r="F143" s="25">
        <v>0.01</v>
      </c>
      <c r="G143" s="74">
        <f>E143*F143</f>
        <v>4</v>
      </c>
    </row>
    <row r="144" spans="1:7" ht="30" hidden="1" x14ac:dyDescent="0.25">
      <c r="A144" s="58"/>
      <c r="B144" s="34" t="s">
        <v>465</v>
      </c>
      <c r="C144" s="15" t="s">
        <v>583</v>
      </c>
      <c r="D144" s="75"/>
      <c r="E144" s="61">
        <v>1.1100000000000001</v>
      </c>
      <c r="F144" s="76"/>
      <c r="G144" s="77"/>
    </row>
    <row r="145" spans="1:7" ht="30" x14ac:dyDescent="0.25">
      <c r="A145" s="64"/>
      <c r="B145" s="34" t="s">
        <v>467</v>
      </c>
      <c r="C145" s="15" t="s">
        <v>584</v>
      </c>
      <c r="D145" s="16"/>
      <c r="E145" s="35">
        <v>1.17</v>
      </c>
      <c r="F145" s="62"/>
      <c r="G145" s="63"/>
    </row>
    <row r="146" spans="1:7" x14ac:dyDescent="0.25">
      <c r="A146" s="282" t="s">
        <v>365</v>
      </c>
      <c r="B146" s="283" t="s">
        <v>361</v>
      </c>
      <c r="C146" s="284"/>
      <c r="D146" s="285"/>
      <c r="E146" s="286"/>
      <c r="F146" s="287"/>
      <c r="G146" s="288">
        <f>G142*E145</f>
        <v>10614.24</v>
      </c>
    </row>
    <row r="147" spans="1:7" ht="15.75" thickBot="1" x14ac:dyDescent="0.3">
      <c r="A147" s="305"/>
      <c r="B147" s="290" t="s">
        <v>463</v>
      </c>
      <c r="C147" s="301"/>
      <c r="D147" s="302"/>
      <c r="E147" s="303"/>
      <c r="F147" s="304"/>
      <c r="G147" s="295">
        <f>G143*E145</f>
        <v>4.68</v>
      </c>
    </row>
    <row r="148" spans="1:7" ht="15.75" thickTop="1" x14ac:dyDescent="0.25">
      <c r="A148" s="419" t="s">
        <v>585</v>
      </c>
      <c r="B148" s="420"/>
      <c r="C148" s="420"/>
      <c r="D148" s="420"/>
      <c r="E148" s="420"/>
      <c r="F148" s="421"/>
      <c r="G148" s="79">
        <f>G30+G40+G49+G60+G81+G139+G146</f>
        <v>97253.87</v>
      </c>
    </row>
    <row r="149" spans="1:7" ht="15.75" thickBot="1" x14ac:dyDescent="0.3">
      <c r="A149" s="393" t="s">
        <v>586</v>
      </c>
      <c r="B149" s="394"/>
      <c r="C149" s="394"/>
      <c r="D149" s="394"/>
      <c r="E149" s="394"/>
      <c r="F149" s="395"/>
      <c r="G149" s="71">
        <f>G16+G31+G41+G50+G61+G82+G140+G147</f>
        <v>737.04</v>
      </c>
    </row>
    <row r="150" spans="1:7" ht="21.75" customHeight="1" thickTop="1" thickBot="1" x14ac:dyDescent="0.3">
      <c r="A150" s="415" t="s">
        <v>587</v>
      </c>
      <c r="B150" s="416"/>
      <c r="C150" s="416"/>
      <c r="D150" s="416"/>
      <c r="E150" s="416"/>
      <c r="F150" s="416"/>
      <c r="G150" s="417"/>
    </row>
    <row r="151" spans="1:7" ht="15.75" thickTop="1" x14ac:dyDescent="0.25">
      <c r="A151" s="58" t="s">
        <v>65</v>
      </c>
      <c r="B151" s="36" t="s">
        <v>153</v>
      </c>
      <c r="C151" s="29" t="s">
        <v>113</v>
      </c>
      <c r="D151" s="152"/>
      <c r="E151" s="152"/>
      <c r="F151" s="152"/>
      <c r="G151" s="77"/>
    </row>
    <row r="152" spans="1:7" ht="60" x14ac:dyDescent="0.25">
      <c r="A152" s="58"/>
      <c r="B152" s="308" t="s">
        <v>366</v>
      </c>
      <c r="C152" s="270" t="s">
        <v>154</v>
      </c>
      <c r="D152" s="16"/>
      <c r="E152" s="16"/>
      <c r="F152" s="18"/>
      <c r="G152" s="63"/>
    </row>
    <row r="153" spans="1:7" x14ac:dyDescent="0.25">
      <c r="A153" s="58" t="s">
        <v>156</v>
      </c>
      <c r="B153" s="36" t="s">
        <v>153</v>
      </c>
      <c r="C153" s="100" t="s">
        <v>347</v>
      </c>
      <c r="D153" s="220"/>
      <c r="E153" s="220"/>
      <c r="F153" s="222"/>
      <c r="G153" s="233">
        <f>(30910.84+3718.3+1842.31)*1.031*6.26*1.003+8147.07*3.93+(1176.23+1.13+125.06+19.04+17.64)*14.57*1.003</f>
        <v>287682.3</v>
      </c>
    </row>
    <row r="154" spans="1:7" ht="30" x14ac:dyDescent="0.25">
      <c r="A154" s="58"/>
      <c r="B154" s="21" t="s">
        <v>464</v>
      </c>
      <c r="C154" s="100"/>
      <c r="D154" s="16"/>
      <c r="E154" s="16"/>
      <c r="F154" s="18"/>
      <c r="G154" s="26">
        <f>8147.07*3.93*0.6</f>
        <v>19210.79</v>
      </c>
    </row>
    <row r="155" spans="1:7" x14ac:dyDescent="0.25">
      <c r="A155" s="58" t="s">
        <v>155</v>
      </c>
      <c r="B155" s="36" t="s">
        <v>157</v>
      </c>
      <c r="C155" s="212"/>
      <c r="D155" s="16"/>
      <c r="E155" s="16"/>
      <c r="F155" s="18"/>
      <c r="G155" s="63"/>
    </row>
    <row r="156" spans="1:7" ht="62.25" customHeight="1" x14ac:dyDescent="0.25">
      <c r="A156" s="58"/>
      <c r="B156" s="21" t="s">
        <v>145</v>
      </c>
      <c r="C156" s="212" t="s">
        <v>158</v>
      </c>
      <c r="D156" s="16"/>
      <c r="E156" s="16"/>
      <c r="F156" s="18"/>
      <c r="G156" s="26">
        <v>-19210.79</v>
      </c>
    </row>
    <row r="157" spans="1:7" x14ac:dyDescent="0.25">
      <c r="A157" s="58" t="s">
        <v>159</v>
      </c>
      <c r="B157" s="59" t="s">
        <v>341</v>
      </c>
      <c r="C157" s="212"/>
      <c r="D157" s="16"/>
      <c r="E157" s="16"/>
      <c r="F157" s="18"/>
      <c r="G157" s="233">
        <f>G153+G156</f>
        <v>268471.51</v>
      </c>
    </row>
    <row r="158" spans="1:7" ht="60" x14ac:dyDescent="0.25">
      <c r="A158" s="64"/>
      <c r="B158" s="34" t="s">
        <v>340</v>
      </c>
      <c r="C158" s="15" t="s">
        <v>67</v>
      </c>
      <c r="D158" s="16"/>
      <c r="E158" s="154">
        <f>1.052*1.05*1.051</f>
        <v>1.161</v>
      </c>
      <c r="F158" s="18"/>
      <c r="G158" s="19"/>
    </row>
    <row r="159" spans="1:7" x14ac:dyDescent="0.25">
      <c r="A159" s="58" t="s">
        <v>367</v>
      </c>
      <c r="B159" s="36" t="s">
        <v>342</v>
      </c>
      <c r="C159" s="15"/>
      <c r="D159" s="16"/>
      <c r="E159" s="17"/>
      <c r="F159" s="25"/>
      <c r="G159" s="37">
        <f>G157*E158</f>
        <v>311695.42</v>
      </c>
    </row>
    <row r="160" spans="1:7" x14ac:dyDescent="0.25">
      <c r="A160" s="58" t="s">
        <v>114</v>
      </c>
      <c r="B160" s="36" t="s">
        <v>66</v>
      </c>
      <c r="C160" s="100" t="s">
        <v>160</v>
      </c>
      <c r="D160" s="16"/>
      <c r="E160" s="16"/>
      <c r="F160" s="18"/>
      <c r="G160" s="37">
        <v>15241.31</v>
      </c>
    </row>
    <row r="161" spans="1:7" ht="42.75" customHeight="1" x14ac:dyDescent="0.25">
      <c r="A161" s="422" t="s">
        <v>590</v>
      </c>
      <c r="B161" s="423"/>
      <c r="C161" s="423"/>
      <c r="D161" s="423"/>
      <c r="E161" s="423"/>
      <c r="F161" s="424"/>
      <c r="G161" s="153">
        <f>G159+G160</f>
        <v>326936.73</v>
      </c>
    </row>
    <row r="162" spans="1:7" ht="15.75" thickBot="1" x14ac:dyDescent="0.3">
      <c r="A162" s="393" t="s">
        <v>586</v>
      </c>
      <c r="B162" s="394"/>
      <c r="C162" s="394"/>
      <c r="D162" s="394"/>
      <c r="E162" s="394"/>
      <c r="F162" s="395"/>
      <c r="G162" s="71">
        <f>G160</f>
        <v>15241.31</v>
      </c>
    </row>
    <row r="163" spans="1:7" ht="16.5" thickTop="1" thickBot="1" x14ac:dyDescent="0.3">
      <c r="A163" s="396" t="s">
        <v>591</v>
      </c>
      <c r="B163" s="397"/>
      <c r="C163" s="397"/>
      <c r="D163" s="397"/>
      <c r="E163" s="397"/>
      <c r="F163" s="397"/>
      <c r="G163" s="398"/>
    </row>
    <row r="164" spans="1:7" ht="15.75" thickTop="1" x14ac:dyDescent="0.25">
      <c r="A164" s="80" t="s">
        <v>592</v>
      </c>
      <c r="B164" s="84" t="s">
        <v>593</v>
      </c>
      <c r="C164" s="85" t="s">
        <v>589</v>
      </c>
      <c r="D164" s="83"/>
      <c r="E164" s="86"/>
      <c r="F164" s="83"/>
      <c r="G164" s="19"/>
    </row>
    <row r="165" spans="1:7" x14ac:dyDescent="0.25">
      <c r="A165" s="87" t="s">
        <v>594</v>
      </c>
      <c r="B165" s="34" t="s">
        <v>595</v>
      </c>
      <c r="C165" s="85" t="s">
        <v>589</v>
      </c>
      <c r="D165" s="88"/>
      <c r="E165" s="86"/>
      <c r="F165" s="88"/>
      <c r="G165" s="19"/>
    </row>
    <row r="166" spans="1:7" x14ac:dyDescent="0.25">
      <c r="A166" s="87" t="s">
        <v>596</v>
      </c>
      <c r="B166" s="34" t="s">
        <v>441</v>
      </c>
      <c r="C166" s="85" t="s">
        <v>589</v>
      </c>
      <c r="D166" s="88"/>
      <c r="E166" s="86"/>
      <c r="F166" s="88"/>
      <c r="G166" s="19"/>
    </row>
    <row r="167" spans="1:7" x14ac:dyDescent="0.25">
      <c r="A167" s="87" t="s">
        <v>597</v>
      </c>
      <c r="B167" s="34" t="s">
        <v>442</v>
      </c>
      <c r="C167" s="85" t="s">
        <v>589</v>
      </c>
      <c r="D167" s="88"/>
      <c r="E167" s="86"/>
      <c r="F167" s="88"/>
      <c r="G167" s="19"/>
    </row>
    <row r="168" spans="1:7" x14ac:dyDescent="0.25">
      <c r="A168" s="87" t="s">
        <v>598</v>
      </c>
      <c r="B168" s="89" t="s">
        <v>443</v>
      </c>
      <c r="C168" s="85" t="s">
        <v>589</v>
      </c>
      <c r="D168" s="90"/>
      <c r="E168" s="86"/>
      <c r="F168" s="90"/>
      <c r="G168" s="19"/>
    </row>
    <row r="169" spans="1:7" ht="30.75" thickBot="1" x14ac:dyDescent="0.3">
      <c r="A169" s="91" t="s">
        <v>599</v>
      </c>
      <c r="B169" s="92" t="s">
        <v>438</v>
      </c>
      <c r="C169" s="85" t="s">
        <v>600</v>
      </c>
      <c r="D169" s="16" t="s">
        <v>462</v>
      </c>
      <c r="E169" s="17">
        <v>400</v>
      </c>
      <c r="F169" s="18">
        <v>198</v>
      </c>
      <c r="G169" s="37">
        <f>E169*F169</f>
        <v>79200</v>
      </c>
    </row>
    <row r="170" spans="1:7" ht="15.75" thickTop="1" x14ac:dyDescent="0.25">
      <c r="A170" s="388" t="s">
        <v>601</v>
      </c>
      <c r="B170" s="389"/>
      <c r="C170" s="389"/>
      <c r="D170" s="389"/>
      <c r="E170" s="389"/>
      <c r="F170" s="390"/>
      <c r="G170" s="79">
        <f>SUM(G165:G169)</f>
        <v>79200</v>
      </c>
    </row>
    <row r="171" spans="1:7" ht="15.75" thickBot="1" x14ac:dyDescent="0.3">
      <c r="A171" s="393" t="s">
        <v>586</v>
      </c>
      <c r="B171" s="394"/>
      <c r="C171" s="394"/>
      <c r="D171" s="394"/>
      <c r="E171" s="394"/>
      <c r="F171" s="395"/>
      <c r="G171" s="71">
        <v>0</v>
      </c>
    </row>
    <row r="172" spans="1:7" ht="15.75" thickTop="1" x14ac:dyDescent="0.25">
      <c r="A172" s="399" t="s">
        <v>602</v>
      </c>
      <c r="B172" s="400"/>
      <c r="C172" s="400"/>
      <c r="D172" s="400"/>
      <c r="E172" s="400"/>
      <c r="F172" s="401"/>
      <c r="G172" s="93">
        <f>G148+G161+G170</f>
        <v>503390.6</v>
      </c>
    </row>
    <row r="173" spans="1:7" ht="15.75" thickBot="1" x14ac:dyDescent="0.3">
      <c r="A173" s="393" t="s">
        <v>586</v>
      </c>
      <c r="B173" s="394"/>
      <c r="C173" s="394"/>
      <c r="D173" s="394"/>
      <c r="E173" s="394"/>
      <c r="F173" s="395"/>
      <c r="G173" s="71">
        <f>G149+G162+G171</f>
        <v>15978.35</v>
      </c>
    </row>
    <row r="174" spans="1:7" ht="15.75" thickTop="1" x14ac:dyDescent="0.25">
      <c r="A174" s="94"/>
      <c r="B174" s="36" t="s">
        <v>603</v>
      </c>
      <c r="C174" s="95"/>
      <c r="D174" s="95"/>
      <c r="E174" s="96">
        <v>1.02</v>
      </c>
      <c r="F174" s="97"/>
      <c r="G174" s="98">
        <f>G172*E174</f>
        <v>513458.41</v>
      </c>
    </row>
    <row r="175" spans="1:7" ht="15.75" thickBot="1" x14ac:dyDescent="0.3">
      <c r="A175" s="99"/>
      <c r="B175" s="36" t="s">
        <v>604</v>
      </c>
      <c r="C175" s="100" t="s">
        <v>605</v>
      </c>
      <c r="D175" s="101" t="s">
        <v>606</v>
      </c>
      <c r="E175" s="221">
        <v>20</v>
      </c>
      <c r="F175" s="18"/>
      <c r="G175" s="37">
        <f>G174*E175/100</f>
        <v>102691.68</v>
      </c>
    </row>
    <row r="176" spans="1:7" ht="15.75" thickTop="1" x14ac:dyDescent="0.25">
      <c r="A176" s="388" t="s">
        <v>607</v>
      </c>
      <c r="B176" s="389"/>
      <c r="C176" s="389"/>
      <c r="D176" s="389"/>
      <c r="E176" s="389"/>
      <c r="F176" s="390"/>
      <c r="G176" s="79">
        <f>G174+G175</f>
        <v>616150.09</v>
      </c>
    </row>
    <row r="177" spans="1:7" x14ac:dyDescent="0.25">
      <c r="A177" s="103"/>
      <c r="B177" s="391" t="s">
        <v>586</v>
      </c>
      <c r="C177" s="391"/>
      <c r="D177" s="391"/>
      <c r="E177" s="391"/>
      <c r="F177" s="392"/>
      <c r="G177" s="104">
        <f>G173*E174*1.2</f>
        <v>19557.5</v>
      </c>
    </row>
    <row r="178" spans="1:7" ht="15.75" thickBot="1" x14ac:dyDescent="0.3">
      <c r="A178" s="393" t="s">
        <v>608</v>
      </c>
      <c r="B178" s="394"/>
      <c r="C178" s="394"/>
      <c r="D178" s="394"/>
      <c r="E178" s="394"/>
      <c r="F178" s="395"/>
      <c r="G178" s="71">
        <f>G169*E174*1.2</f>
        <v>96940.800000000003</v>
      </c>
    </row>
    <row r="179" spans="1:7" ht="15.75" thickTop="1" x14ac:dyDescent="0.25"/>
    <row r="180" spans="1:7" x14ac:dyDescent="0.25">
      <c r="B180" s="143"/>
    </row>
  </sheetData>
  <mergeCells count="24">
    <mergeCell ref="A161:F161"/>
    <mergeCell ref="A150:G150"/>
    <mergeCell ref="A7:G7"/>
    <mergeCell ref="B8:E8"/>
    <mergeCell ref="A148:F148"/>
    <mergeCell ref="A149:F149"/>
    <mergeCell ref="A1:G1"/>
    <mergeCell ref="A2:G2"/>
    <mergeCell ref="A3:G3"/>
    <mergeCell ref="A4:A5"/>
    <mergeCell ref="B4:B5"/>
    <mergeCell ref="C4:C5"/>
    <mergeCell ref="D4:D5"/>
    <mergeCell ref="E4:E5"/>
    <mergeCell ref="F4:G4"/>
    <mergeCell ref="A176:F176"/>
    <mergeCell ref="B177:F177"/>
    <mergeCell ref="A178:F178"/>
    <mergeCell ref="A162:F162"/>
    <mergeCell ref="A163:G163"/>
    <mergeCell ref="A170:F170"/>
    <mergeCell ref="A171:F171"/>
    <mergeCell ref="A172:F172"/>
    <mergeCell ref="A173:F173"/>
  </mergeCells>
  <phoneticPr fontId="0" type="noConversion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0"/>
  <sheetViews>
    <sheetView workbookViewId="0">
      <selection activeCell="B184" sqref="B184"/>
    </sheetView>
  </sheetViews>
  <sheetFormatPr defaultColWidth="9.140625" defaultRowHeight="15" x14ac:dyDescent="0.25"/>
  <cols>
    <col min="2" max="2" width="47.5703125" customWidth="1"/>
    <col min="3" max="3" width="54.5703125" customWidth="1"/>
    <col min="4" max="4" width="36" customWidth="1"/>
    <col min="5" max="5" width="19.140625" customWidth="1"/>
  </cols>
  <sheetData>
    <row r="1" spans="1:5" x14ac:dyDescent="0.25">
      <c r="A1" s="236"/>
      <c r="B1" s="236"/>
      <c r="C1" s="236"/>
      <c r="D1" s="237" t="s">
        <v>161</v>
      </c>
    </row>
    <row r="2" spans="1:5" x14ac:dyDescent="0.25">
      <c r="A2" s="425" t="s">
        <v>162</v>
      </c>
      <c r="B2" s="425"/>
      <c r="C2" s="239"/>
      <c r="D2" s="239"/>
      <c r="E2" s="240"/>
    </row>
    <row r="3" spans="1:5" x14ac:dyDescent="0.25">
      <c r="A3" s="238"/>
      <c r="B3" s="238"/>
      <c r="C3" s="426" t="s">
        <v>163</v>
      </c>
      <c r="D3" s="426"/>
      <c r="E3" s="427"/>
    </row>
    <row r="4" spans="1:5" x14ac:dyDescent="0.25">
      <c r="A4" s="428" t="s">
        <v>337</v>
      </c>
      <c r="B4" s="428"/>
      <c r="C4" s="428"/>
      <c r="D4" s="428"/>
      <c r="E4" s="428"/>
    </row>
    <row r="5" spans="1:5" x14ac:dyDescent="0.25">
      <c r="A5" s="429" t="s">
        <v>164</v>
      </c>
      <c r="B5" s="429"/>
      <c r="C5" s="429"/>
      <c r="D5" s="429"/>
      <c r="E5" s="241"/>
    </row>
    <row r="6" spans="1:5" x14ac:dyDescent="0.25">
      <c r="A6" s="241"/>
      <c r="B6" s="241"/>
      <c r="C6" s="241"/>
      <c r="D6" s="241"/>
      <c r="E6" s="241"/>
    </row>
    <row r="7" spans="1:5" x14ac:dyDescent="0.25">
      <c r="A7" s="435" t="s">
        <v>338</v>
      </c>
      <c r="B7" s="435"/>
      <c r="C7" s="435"/>
      <c r="D7" s="435"/>
      <c r="E7" s="435"/>
    </row>
    <row r="8" spans="1:5" x14ac:dyDescent="0.25">
      <c r="A8" s="436" t="s">
        <v>165</v>
      </c>
      <c r="B8" s="436"/>
      <c r="C8" s="436"/>
      <c r="D8" s="436"/>
      <c r="E8" s="242"/>
    </row>
    <row r="9" spans="1:5" x14ac:dyDescent="0.25">
      <c r="A9" s="241"/>
      <c r="B9" s="241"/>
      <c r="C9" s="241"/>
      <c r="D9" s="241"/>
      <c r="E9" s="241"/>
    </row>
    <row r="10" spans="1:5" x14ac:dyDescent="0.25">
      <c r="B10" s="439" t="s">
        <v>339</v>
      </c>
      <c r="C10" s="439"/>
      <c r="D10" s="439"/>
      <c r="E10" s="439"/>
    </row>
    <row r="11" spans="1:5" x14ac:dyDescent="0.25">
      <c r="B11" s="238"/>
      <c r="C11" s="238"/>
      <c r="D11" s="238"/>
      <c r="E11" s="238"/>
    </row>
    <row r="12" spans="1:5" x14ac:dyDescent="0.25">
      <c r="A12" s="244" t="s">
        <v>166</v>
      </c>
      <c r="B12" s="238"/>
      <c r="C12" s="238"/>
      <c r="D12" s="238"/>
      <c r="E12" s="238"/>
    </row>
    <row r="13" spans="1:5" x14ac:dyDescent="0.25">
      <c r="A13" s="241"/>
      <c r="B13" s="241"/>
      <c r="C13" s="245"/>
      <c r="D13" s="245"/>
      <c r="E13" s="246"/>
    </row>
    <row r="14" spans="1:5" ht="48" x14ac:dyDescent="0.25">
      <c r="A14" s="247" t="s">
        <v>167</v>
      </c>
      <c r="B14" s="248" t="s">
        <v>168</v>
      </c>
      <c r="C14" s="248" t="s">
        <v>169</v>
      </c>
      <c r="D14" s="249" t="s">
        <v>170</v>
      </c>
      <c r="E14" s="249" t="s">
        <v>171</v>
      </c>
    </row>
    <row r="15" spans="1:5" x14ac:dyDescent="0.25">
      <c r="A15" s="250">
        <v>1</v>
      </c>
      <c r="B15" s="251">
        <v>2</v>
      </c>
      <c r="C15" s="251">
        <v>3</v>
      </c>
      <c r="D15" s="250">
        <v>4</v>
      </c>
      <c r="E15" s="250">
        <v>5</v>
      </c>
    </row>
    <row r="16" spans="1:5" x14ac:dyDescent="0.25">
      <c r="A16" s="437" t="s">
        <v>172</v>
      </c>
      <c r="B16" s="438"/>
      <c r="C16" s="438"/>
      <c r="D16" s="438"/>
      <c r="E16" s="438"/>
    </row>
    <row r="17" spans="1:5" x14ac:dyDescent="0.25">
      <c r="A17" s="430" t="s">
        <v>173</v>
      </c>
      <c r="B17" s="431"/>
      <c r="C17" s="431"/>
      <c r="D17" s="431"/>
      <c r="E17" s="431"/>
    </row>
    <row r="18" spans="1:5" ht="38.25" x14ac:dyDescent="0.25">
      <c r="A18" s="252">
        <v>1</v>
      </c>
      <c r="B18" s="432" t="s">
        <v>174</v>
      </c>
      <c r="C18" s="253" t="s">
        <v>175</v>
      </c>
      <c r="D18" s="254" t="s">
        <v>176</v>
      </c>
      <c r="E18" s="255" t="s">
        <v>177</v>
      </c>
    </row>
    <row r="19" spans="1:5" ht="24" x14ac:dyDescent="0.25">
      <c r="A19" s="256"/>
      <c r="B19" s="433"/>
      <c r="C19" s="257" t="s">
        <v>178</v>
      </c>
      <c r="D19" s="258" t="s">
        <v>179</v>
      </c>
      <c r="E19" s="259" t="s">
        <v>180</v>
      </c>
    </row>
    <row r="20" spans="1:5" x14ac:dyDescent="0.25">
      <c r="A20" s="256"/>
      <c r="B20" s="434"/>
      <c r="C20" s="257" t="s">
        <v>181</v>
      </c>
      <c r="D20" s="258" t="s">
        <v>182</v>
      </c>
      <c r="E20" s="259"/>
    </row>
    <row r="21" spans="1:5" ht="38.25" x14ac:dyDescent="0.25">
      <c r="A21" s="252">
        <v>2</v>
      </c>
      <c r="B21" s="432" t="s">
        <v>183</v>
      </c>
      <c r="C21" s="253" t="s">
        <v>184</v>
      </c>
      <c r="D21" s="254" t="s">
        <v>185</v>
      </c>
      <c r="E21" s="255" t="s">
        <v>186</v>
      </c>
    </row>
    <row r="22" spans="1:5" x14ac:dyDescent="0.25">
      <c r="A22" s="256"/>
      <c r="B22" s="433"/>
      <c r="C22" s="257" t="s">
        <v>187</v>
      </c>
      <c r="D22" s="258"/>
      <c r="E22" s="259"/>
    </row>
    <row r="23" spans="1:5" ht="24" x14ac:dyDescent="0.25">
      <c r="A23" s="256"/>
      <c r="B23" s="433"/>
      <c r="C23" s="257" t="s">
        <v>178</v>
      </c>
      <c r="D23" s="258" t="s">
        <v>188</v>
      </c>
      <c r="E23" s="259" t="s">
        <v>180</v>
      </c>
    </row>
    <row r="24" spans="1:5" x14ac:dyDescent="0.25">
      <c r="A24" s="256"/>
      <c r="B24" s="433"/>
      <c r="C24" s="257" t="s">
        <v>181</v>
      </c>
      <c r="D24" s="258" t="s">
        <v>179</v>
      </c>
      <c r="E24" s="259" t="s">
        <v>180</v>
      </c>
    </row>
    <row r="25" spans="1:5" x14ac:dyDescent="0.25">
      <c r="A25" s="256"/>
      <c r="B25" s="434"/>
      <c r="C25" s="257"/>
      <c r="D25" s="258" t="s">
        <v>182</v>
      </c>
      <c r="E25" s="259"/>
    </row>
    <row r="26" spans="1:5" ht="38.25" x14ac:dyDescent="0.25">
      <c r="A26" s="252">
        <v>3</v>
      </c>
      <c r="B26" s="432" t="s">
        <v>189</v>
      </c>
      <c r="C26" s="253" t="s">
        <v>175</v>
      </c>
      <c r="D26" s="254" t="s">
        <v>190</v>
      </c>
      <c r="E26" s="255" t="s">
        <v>191</v>
      </c>
    </row>
    <row r="27" spans="1:5" ht="36" x14ac:dyDescent="0.25">
      <c r="A27" s="256"/>
      <c r="B27" s="433"/>
      <c r="C27" s="257" t="s">
        <v>192</v>
      </c>
      <c r="D27" s="258"/>
      <c r="E27" s="259"/>
    </row>
    <row r="28" spans="1:5" x14ac:dyDescent="0.25">
      <c r="A28" s="256"/>
      <c r="B28" s="433"/>
      <c r="C28" s="257" t="s">
        <v>193</v>
      </c>
      <c r="D28" s="258" t="s">
        <v>194</v>
      </c>
      <c r="E28" s="259" t="s">
        <v>180</v>
      </c>
    </row>
    <row r="29" spans="1:5" ht="24" x14ac:dyDescent="0.25">
      <c r="A29" s="256"/>
      <c r="B29" s="433"/>
      <c r="C29" s="257" t="s">
        <v>178</v>
      </c>
      <c r="D29" s="258" t="s">
        <v>195</v>
      </c>
      <c r="E29" s="259" t="s">
        <v>180</v>
      </c>
    </row>
    <row r="30" spans="1:5" x14ac:dyDescent="0.25">
      <c r="A30" s="256"/>
      <c r="B30" s="433"/>
      <c r="C30" s="257" t="s">
        <v>181</v>
      </c>
      <c r="D30" s="258" t="s">
        <v>179</v>
      </c>
      <c r="E30" s="259" t="s">
        <v>180</v>
      </c>
    </row>
    <row r="31" spans="1:5" x14ac:dyDescent="0.25">
      <c r="A31" s="256"/>
      <c r="B31" s="434"/>
      <c r="C31" s="257"/>
      <c r="D31" s="258" t="s">
        <v>182</v>
      </c>
      <c r="E31" s="259"/>
    </row>
    <row r="32" spans="1:5" x14ac:dyDescent="0.25">
      <c r="A32" s="430" t="s">
        <v>196</v>
      </c>
      <c r="B32" s="431"/>
      <c r="C32" s="431"/>
      <c r="D32" s="431"/>
      <c r="E32" s="431"/>
    </row>
    <row r="33" spans="1:5" ht="38.25" x14ac:dyDescent="0.25">
      <c r="A33" s="252">
        <v>4</v>
      </c>
      <c r="B33" s="432" t="s">
        <v>197</v>
      </c>
      <c r="C33" s="253" t="s">
        <v>198</v>
      </c>
      <c r="D33" s="254" t="s">
        <v>199</v>
      </c>
      <c r="E33" s="255" t="s">
        <v>200</v>
      </c>
    </row>
    <row r="34" spans="1:5" x14ac:dyDescent="0.25">
      <c r="A34" s="256"/>
      <c r="B34" s="433"/>
      <c r="C34" s="257" t="s">
        <v>201</v>
      </c>
      <c r="D34" s="258" t="s">
        <v>202</v>
      </c>
      <c r="E34" s="259" t="s">
        <v>180</v>
      </c>
    </row>
    <row r="35" spans="1:5" ht="24" x14ac:dyDescent="0.25">
      <c r="A35" s="256"/>
      <c r="B35" s="433"/>
      <c r="C35" s="257" t="s">
        <v>178</v>
      </c>
      <c r="D35" s="258" t="s">
        <v>179</v>
      </c>
      <c r="E35" s="259" t="s">
        <v>180</v>
      </c>
    </row>
    <row r="36" spans="1:5" x14ac:dyDescent="0.25">
      <c r="A36" s="256"/>
      <c r="B36" s="434"/>
      <c r="C36" s="257" t="s">
        <v>181</v>
      </c>
      <c r="D36" s="258" t="s">
        <v>182</v>
      </c>
      <c r="E36" s="259"/>
    </row>
    <row r="37" spans="1:5" x14ac:dyDescent="0.25">
      <c r="A37" s="430" t="s">
        <v>203</v>
      </c>
      <c r="B37" s="431"/>
      <c r="C37" s="431"/>
      <c r="D37" s="431"/>
      <c r="E37" s="431"/>
    </row>
    <row r="38" spans="1:5" ht="38.25" x14ac:dyDescent="0.25">
      <c r="A38" s="252">
        <v>5</v>
      </c>
      <c r="B38" s="432" t="s">
        <v>204</v>
      </c>
      <c r="C38" s="253" t="s">
        <v>175</v>
      </c>
      <c r="D38" s="254" t="s">
        <v>205</v>
      </c>
      <c r="E38" s="255" t="s">
        <v>206</v>
      </c>
    </row>
    <row r="39" spans="1:5" x14ac:dyDescent="0.25">
      <c r="A39" s="256"/>
      <c r="B39" s="433"/>
      <c r="C39" s="257" t="s">
        <v>201</v>
      </c>
      <c r="D39" s="258" t="s">
        <v>202</v>
      </c>
      <c r="E39" s="259" t="s">
        <v>180</v>
      </c>
    </row>
    <row r="40" spans="1:5" x14ac:dyDescent="0.25">
      <c r="A40" s="256"/>
      <c r="B40" s="433"/>
      <c r="C40" s="257" t="s">
        <v>207</v>
      </c>
      <c r="D40" s="258" t="s">
        <v>208</v>
      </c>
      <c r="E40" s="259" t="s">
        <v>180</v>
      </c>
    </row>
    <row r="41" spans="1:5" x14ac:dyDescent="0.25">
      <c r="A41" s="256"/>
      <c r="B41" s="433"/>
      <c r="C41" s="257" t="s">
        <v>209</v>
      </c>
      <c r="D41" s="258" t="s">
        <v>210</v>
      </c>
      <c r="E41" s="259" t="s">
        <v>180</v>
      </c>
    </row>
    <row r="42" spans="1:5" ht="24" x14ac:dyDescent="0.25">
      <c r="A42" s="256"/>
      <c r="B42" s="433"/>
      <c r="C42" s="257" t="s">
        <v>178</v>
      </c>
      <c r="D42" s="258" t="s">
        <v>179</v>
      </c>
      <c r="E42" s="259" t="s">
        <v>180</v>
      </c>
    </row>
    <row r="43" spans="1:5" x14ac:dyDescent="0.25">
      <c r="A43" s="256"/>
      <c r="B43" s="434"/>
      <c r="C43" s="257" t="s">
        <v>181</v>
      </c>
      <c r="D43" s="258" t="s">
        <v>182</v>
      </c>
      <c r="E43" s="259"/>
    </row>
    <row r="44" spans="1:5" x14ac:dyDescent="0.25">
      <c r="A44" s="437" t="s">
        <v>211</v>
      </c>
      <c r="B44" s="438"/>
      <c r="C44" s="438"/>
      <c r="D44" s="438"/>
      <c r="E44" s="438"/>
    </row>
    <row r="45" spans="1:5" ht="25.5" x14ac:dyDescent="0.25">
      <c r="A45" s="252">
        <v>6</v>
      </c>
      <c r="B45" s="432" t="s">
        <v>212</v>
      </c>
      <c r="C45" s="253" t="s">
        <v>213</v>
      </c>
      <c r="D45" s="254" t="s">
        <v>214</v>
      </c>
      <c r="E45" s="255" t="s">
        <v>215</v>
      </c>
    </row>
    <row r="46" spans="1:5" ht="24" x14ac:dyDescent="0.25">
      <c r="A46" s="256"/>
      <c r="B46" s="433"/>
      <c r="C46" s="257" t="s">
        <v>216</v>
      </c>
      <c r="D46" s="258" t="s">
        <v>217</v>
      </c>
      <c r="E46" s="259" t="s">
        <v>180</v>
      </c>
    </row>
    <row r="47" spans="1:5" ht="24" x14ac:dyDescent="0.25">
      <c r="A47" s="256"/>
      <c r="B47" s="434"/>
      <c r="C47" s="257" t="s">
        <v>218</v>
      </c>
      <c r="D47" s="258" t="s">
        <v>219</v>
      </c>
      <c r="E47" s="259" t="s">
        <v>180</v>
      </c>
    </row>
    <row r="48" spans="1:5" ht="25.5" x14ac:dyDescent="0.25">
      <c r="A48" s="252">
        <v>7</v>
      </c>
      <c r="B48" s="432" t="s">
        <v>220</v>
      </c>
      <c r="C48" s="253" t="s">
        <v>213</v>
      </c>
      <c r="D48" s="254" t="s">
        <v>221</v>
      </c>
      <c r="E48" s="255" t="s">
        <v>222</v>
      </c>
    </row>
    <row r="49" spans="1:5" ht="24" x14ac:dyDescent="0.25">
      <c r="A49" s="256"/>
      <c r="B49" s="433"/>
      <c r="C49" s="257" t="s">
        <v>216</v>
      </c>
      <c r="D49" s="258" t="s">
        <v>217</v>
      </c>
      <c r="E49" s="259" t="s">
        <v>180</v>
      </c>
    </row>
    <row r="50" spans="1:5" x14ac:dyDescent="0.25">
      <c r="A50" s="256"/>
      <c r="B50" s="433"/>
      <c r="C50" s="257" t="s">
        <v>223</v>
      </c>
      <c r="D50" s="258" t="s">
        <v>224</v>
      </c>
      <c r="E50" s="259" t="s">
        <v>180</v>
      </c>
    </row>
    <row r="51" spans="1:5" ht="24" x14ac:dyDescent="0.25">
      <c r="A51" s="256"/>
      <c r="B51" s="434"/>
      <c r="C51" s="257" t="s">
        <v>218</v>
      </c>
      <c r="D51" s="258" t="s">
        <v>219</v>
      </c>
      <c r="E51" s="259" t="s">
        <v>180</v>
      </c>
    </row>
    <row r="52" spans="1:5" x14ac:dyDescent="0.25">
      <c r="A52" s="437" t="s">
        <v>225</v>
      </c>
      <c r="B52" s="438"/>
      <c r="C52" s="438"/>
      <c r="D52" s="438"/>
      <c r="E52" s="438"/>
    </row>
    <row r="53" spans="1:5" x14ac:dyDescent="0.25">
      <c r="A53" s="430" t="s">
        <v>226</v>
      </c>
      <c r="B53" s="431"/>
      <c r="C53" s="431"/>
      <c r="D53" s="431"/>
      <c r="E53" s="431"/>
    </row>
    <row r="54" spans="1:5" ht="25.5" x14ac:dyDescent="0.25">
      <c r="A54" s="252">
        <v>8</v>
      </c>
      <c r="B54" s="432" t="s">
        <v>227</v>
      </c>
      <c r="C54" s="253" t="s">
        <v>228</v>
      </c>
      <c r="D54" s="254" t="s">
        <v>229</v>
      </c>
      <c r="E54" s="255" t="s">
        <v>230</v>
      </c>
    </row>
    <row r="55" spans="1:5" ht="24" x14ac:dyDescent="0.25">
      <c r="A55" s="256"/>
      <c r="B55" s="434"/>
      <c r="C55" s="257" t="s">
        <v>218</v>
      </c>
      <c r="D55" s="258" t="s">
        <v>219</v>
      </c>
      <c r="E55" s="259" t="s">
        <v>180</v>
      </c>
    </row>
    <row r="56" spans="1:5" x14ac:dyDescent="0.25">
      <c r="A56" s="430" t="s">
        <v>231</v>
      </c>
      <c r="B56" s="431"/>
      <c r="C56" s="431"/>
      <c r="D56" s="431"/>
      <c r="E56" s="431"/>
    </row>
    <row r="57" spans="1:5" ht="25.5" x14ac:dyDescent="0.25">
      <c r="A57" s="252">
        <v>9</v>
      </c>
      <c r="B57" s="432" t="s">
        <v>232</v>
      </c>
      <c r="C57" s="253" t="s">
        <v>233</v>
      </c>
      <c r="D57" s="254" t="s">
        <v>234</v>
      </c>
      <c r="E57" s="255" t="s">
        <v>235</v>
      </c>
    </row>
    <row r="58" spans="1:5" ht="24" x14ac:dyDescent="0.25">
      <c r="A58" s="256"/>
      <c r="B58" s="434"/>
      <c r="C58" s="257" t="s">
        <v>218</v>
      </c>
      <c r="D58" s="258" t="s">
        <v>219</v>
      </c>
      <c r="E58" s="259" t="s">
        <v>180</v>
      </c>
    </row>
    <row r="59" spans="1:5" x14ac:dyDescent="0.25">
      <c r="A59" s="430" t="s">
        <v>236</v>
      </c>
      <c r="B59" s="431"/>
      <c r="C59" s="431"/>
      <c r="D59" s="431"/>
      <c r="E59" s="431"/>
    </row>
    <row r="60" spans="1:5" ht="25.5" x14ac:dyDescent="0.25">
      <c r="A60" s="252">
        <v>10</v>
      </c>
      <c r="B60" s="432" t="s">
        <v>237</v>
      </c>
      <c r="C60" s="253" t="s">
        <v>238</v>
      </c>
      <c r="D60" s="254" t="s">
        <v>234</v>
      </c>
      <c r="E60" s="255" t="s">
        <v>235</v>
      </c>
    </row>
    <row r="61" spans="1:5" ht="24" x14ac:dyDescent="0.25">
      <c r="A61" s="256"/>
      <c r="B61" s="434"/>
      <c r="C61" s="257" t="s">
        <v>218</v>
      </c>
      <c r="D61" s="258" t="s">
        <v>219</v>
      </c>
      <c r="E61" s="259" t="s">
        <v>180</v>
      </c>
    </row>
    <row r="62" spans="1:5" x14ac:dyDescent="0.25">
      <c r="A62" s="430" t="s">
        <v>239</v>
      </c>
      <c r="B62" s="431"/>
      <c r="C62" s="431"/>
      <c r="D62" s="431"/>
      <c r="E62" s="431"/>
    </row>
    <row r="63" spans="1:5" ht="25.5" x14ac:dyDescent="0.25">
      <c r="A63" s="252">
        <v>11</v>
      </c>
      <c r="B63" s="432" t="s">
        <v>240</v>
      </c>
      <c r="C63" s="253" t="s">
        <v>241</v>
      </c>
      <c r="D63" s="254" t="s">
        <v>242</v>
      </c>
      <c r="E63" s="255" t="s">
        <v>243</v>
      </c>
    </row>
    <row r="64" spans="1:5" ht="24" x14ac:dyDescent="0.25">
      <c r="A64" s="256"/>
      <c r="B64" s="434"/>
      <c r="C64" s="257" t="s">
        <v>218</v>
      </c>
      <c r="D64" s="258" t="s">
        <v>219</v>
      </c>
      <c r="E64" s="259" t="s">
        <v>180</v>
      </c>
    </row>
    <row r="65" spans="1:5" ht="25.5" x14ac:dyDescent="0.25">
      <c r="A65" s="252">
        <v>12</v>
      </c>
      <c r="B65" s="432" t="s">
        <v>244</v>
      </c>
      <c r="C65" s="253" t="s">
        <v>245</v>
      </c>
      <c r="D65" s="254" t="s">
        <v>246</v>
      </c>
      <c r="E65" s="255" t="s">
        <v>247</v>
      </c>
    </row>
    <row r="66" spans="1:5" ht="24" x14ac:dyDescent="0.25">
      <c r="A66" s="256"/>
      <c r="B66" s="434"/>
      <c r="C66" s="257" t="s">
        <v>218</v>
      </c>
      <c r="D66" s="258" t="s">
        <v>219</v>
      </c>
      <c r="E66" s="259" t="s">
        <v>180</v>
      </c>
    </row>
    <row r="67" spans="1:5" ht="25.5" x14ac:dyDescent="0.25">
      <c r="A67" s="252">
        <v>13</v>
      </c>
      <c r="B67" s="432" t="s">
        <v>248</v>
      </c>
      <c r="C67" s="253" t="s">
        <v>245</v>
      </c>
      <c r="D67" s="254" t="s">
        <v>249</v>
      </c>
      <c r="E67" s="255" t="s">
        <v>250</v>
      </c>
    </row>
    <row r="68" spans="1:5" ht="24" x14ac:dyDescent="0.25">
      <c r="A68" s="256"/>
      <c r="B68" s="434"/>
      <c r="C68" s="257" t="s">
        <v>218</v>
      </c>
      <c r="D68" s="258" t="s">
        <v>219</v>
      </c>
      <c r="E68" s="259" t="s">
        <v>180</v>
      </c>
    </row>
    <row r="69" spans="1:5" x14ac:dyDescent="0.25">
      <c r="A69" s="430" t="s">
        <v>251</v>
      </c>
      <c r="B69" s="431"/>
      <c r="C69" s="431"/>
      <c r="D69" s="431"/>
      <c r="E69" s="431"/>
    </row>
    <row r="70" spans="1:5" ht="25.5" x14ac:dyDescent="0.25">
      <c r="A70" s="252">
        <v>14</v>
      </c>
      <c r="B70" s="432" t="s">
        <v>252</v>
      </c>
      <c r="C70" s="253" t="s">
        <v>245</v>
      </c>
      <c r="D70" s="254" t="s">
        <v>253</v>
      </c>
      <c r="E70" s="255" t="s">
        <v>254</v>
      </c>
    </row>
    <row r="71" spans="1:5" ht="24" x14ac:dyDescent="0.25">
      <c r="A71" s="256"/>
      <c r="B71" s="434"/>
      <c r="C71" s="257" t="s">
        <v>218</v>
      </c>
      <c r="D71" s="258" t="s">
        <v>219</v>
      </c>
      <c r="E71" s="259" t="s">
        <v>180</v>
      </c>
    </row>
    <row r="72" spans="1:5" x14ac:dyDescent="0.25">
      <c r="A72" s="430" t="s">
        <v>255</v>
      </c>
      <c r="B72" s="431"/>
      <c r="C72" s="431"/>
      <c r="D72" s="431"/>
      <c r="E72" s="431"/>
    </row>
    <row r="73" spans="1:5" ht="25.5" x14ac:dyDescent="0.25">
      <c r="A73" s="252">
        <v>15</v>
      </c>
      <c r="B73" s="432" t="s">
        <v>256</v>
      </c>
      <c r="C73" s="253" t="s">
        <v>257</v>
      </c>
      <c r="D73" s="254" t="s">
        <v>258</v>
      </c>
      <c r="E73" s="255" t="s">
        <v>259</v>
      </c>
    </row>
    <row r="74" spans="1:5" ht="24" x14ac:dyDescent="0.25">
      <c r="A74" s="256"/>
      <c r="B74" s="434"/>
      <c r="C74" s="257" t="s">
        <v>218</v>
      </c>
      <c r="D74" s="258" t="s">
        <v>219</v>
      </c>
      <c r="E74" s="259" t="s">
        <v>180</v>
      </c>
    </row>
    <row r="75" spans="1:5" x14ac:dyDescent="0.25">
      <c r="A75" s="430" t="s">
        <v>260</v>
      </c>
      <c r="B75" s="431"/>
      <c r="C75" s="431"/>
      <c r="D75" s="431"/>
      <c r="E75" s="431"/>
    </row>
    <row r="76" spans="1:5" ht="25.5" x14ac:dyDescent="0.25">
      <c r="A76" s="252">
        <v>16</v>
      </c>
      <c r="B76" s="432" t="s">
        <v>261</v>
      </c>
      <c r="C76" s="253" t="s">
        <v>262</v>
      </c>
      <c r="D76" s="254" t="s">
        <v>263</v>
      </c>
      <c r="E76" s="255" t="s">
        <v>264</v>
      </c>
    </row>
    <row r="77" spans="1:5" ht="24" x14ac:dyDescent="0.25">
      <c r="A77" s="256"/>
      <c r="B77" s="434"/>
      <c r="C77" s="257" t="s">
        <v>218</v>
      </c>
      <c r="D77" s="258" t="s">
        <v>219</v>
      </c>
      <c r="E77" s="259" t="s">
        <v>180</v>
      </c>
    </row>
    <row r="78" spans="1:5" x14ac:dyDescent="0.25">
      <c r="A78" s="437" t="s">
        <v>265</v>
      </c>
      <c r="B78" s="438"/>
      <c r="C78" s="438"/>
      <c r="D78" s="438"/>
      <c r="E78" s="438"/>
    </row>
    <row r="79" spans="1:5" x14ac:dyDescent="0.25">
      <c r="A79" s="430" t="s">
        <v>266</v>
      </c>
      <c r="B79" s="431"/>
      <c r="C79" s="431"/>
      <c r="D79" s="431"/>
      <c r="E79" s="431"/>
    </row>
    <row r="80" spans="1:5" ht="38.25" x14ac:dyDescent="0.25">
      <c r="A80" s="252">
        <v>17</v>
      </c>
      <c r="B80" s="432" t="s">
        <v>267</v>
      </c>
      <c r="C80" s="253" t="s">
        <v>268</v>
      </c>
      <c r="D80" s="254" t="s">
        <v>269</v>
      </c>
      <c r="E80" s="255" t="s">
        <v>270</v>
      </c>
    </row>
    <row r="81" spans="1:5" x14ac:dyDescent="0.25">
      <c r="A81" s="256"/>
      <c r="B81" s="433"/>
      <c r="C81" s="257" t="s">
        <v>187</v>
      </c>
      <c r="D81" s="258"/>
      <c r="E81" s="259"/>
    </row>
    <row r="82" spans="1:5" x14ac:dyDescent="0.25">
      <c r="A82" s="256"/>
      <c r="B82" s="433"/>
      <c r="C82" s="257" t="s">
        <v>271</v>
      </c>
      <c r="D82" s="258" t="s">
        <v>188</v>
      </c>
      <c r="E82" s="259" t="s">
        <v>180</v>
      </c>
    </row>
    <row r="83" spans="1:5" ht="24" x14ac:dyDescent="0.25">
      <c r="A83" s="256"/>
      <c r="B83" s="433"/>
      <c r="C83" s="257" t="s">
        <v>178</v>
      </c>
      <c r="D83" s="258" t="s">
        <v>272</v>
      </c>
      <c r="E83" s="259" t="s">
        <v>180</v>
      </c>
    </row>
    <row r="84" spans="1:5" x14ac:dyDescent="0.25">
      <c r="A84" s="256"/>
      <c r="B84" s="433"/>
      <c r="C84" s="257" t="s">
        <v>181</v>
      </c>
      <c r="D84" s="258" t="s">
        <v>179</v>
      </c>
      <c r="E84" s="259" t="s">
        <v>180</v>
      </c>
    </row>
    <row r="85" spans="1:5" x14ac:dyDescent="0.25">
      <c r="A85" s="256"/>
      <c r="B85" s="434"/>
      <c r="C85" s="257"/>
      <c r="D85" s="258" t="s">
        <v>182</v>
      </c>
      <c r="E85" s="259"/>
    </row>
    <row r="86" spans="1:5" x14ac:dyDescent="0.25">
      <c r="A86" s="437" t="s">
        <v>273</v>
      </c>
      <c r="B86" s="438"/>
      <c r="C86" s="438"/>
      <c r="D86" s="438"/>
      <c r="E86" s="438"/>
    </row>
    <row r="87" spans="1:5" ht="38.25" x14ac:dyDescent="0.25">
      <c r="A87" s="252">
        <v>18</v>
      </c>
      <c r="B87" s="432" t="s">
        <v>274</v>
      </c>
      <c r="C87" s="253" t="s">
        <v>275</v>
      </c>
      <c r="D87" s="254" t="s">
        <v>276</v>
      </c>
      <c r="E87" s="255" t="s">
        <v>277</v>
      </c>
    </row>
    <row r="88" spans="1:5" x14ac:dyDescent="0.25">
      <c r="A88" s="256"/>
      <c r="B88" s="433"/>
      <c r="C88" s="257" t="s">
        <v>278</v>
      </c>
      <c r="D88" s="258"/>
      <c r="E88" s="259"/>
    </row>
    <row r="89" spans="1:5" ht="24" x14ac:dyDescent="0.25">
      <c r="A89" s="256"/>
      <c r="B89" s="433"/>
      <c r="C89" s="257" t="s">
        <v>178</v>
      </c>
      <c r="D89" s="258" t="s">
        <v>279</v>
      </c>
      <c r="E89" s="259" t="s">
        <v>180</v>
      </c>
    </row>
    <row r="90" spans="1:5" x14ac:dyDescent="0.25">
      <c r="A90" s="256"/>
      <c r="B90" s="433"/>
      <c r="C90" s="257" t="s">
        <v>181</v>
      </c>
      <c r="D90" s="258" t="s">
        <v>280</v>
      </c>
      <c r="E90" s="259" t="s">
        <v>180</v>
      </c>
    </row>
    <row r="91" spans="1:5" x14ac:dyDescent="0.25">
      <c r="A91" s="256"/>
      <c r="B91" s="434"/>
      <c r="C91" s="257"/>
      <c r="D91" s="258" t="s">
        <v>182</v>
      </c>
      <c r="E91" s="259"/>
    </row>
    <row r="92" spans="1:5" ht="38.25" x14ac:dyDescent="0.25">
      <c r="A92" s="252">
        <v>19</v>
      </c>
      <c r="B92" s="432" t="s">
        <v>281</v>
      </c>
      <c r="C92" s="253" t="s">
        <v>282</v>
      </c>
      <c r="D92" s="254" t="s">
        <v>283</v>
      </c>
      <c r="E92" s="255" t="s">
        <v>284</v>
      </c>
    </row>
    <row r="93" spans="1:5" ht="24" x14ac:dyDescent="0.25">
      <c r="A93" s="256"/>
      <c r="B93" s="433"/>
      <c r="C93" s="257" t="s">
        <v>285</v>
      </c>
      <c r="D93" s="258" t="s">
        <v>286</v>
      </c>
      <c r="E93" s="259" t="s">
        <v>180</v>
      </c>
    </row>
    <row r="94" spans="1:5" x14ac:dyDescent="0.25">
      <c r="A94" s="256"/>
      <c r="B94" s="433"/>
      <c r="C94" s="257" t="s">
        <v>278</v>
      </c>
      <c r="D94" s="258" t="s">
        <v>279</v>
      </c>
      <c r="E94" s="259" t="s">
        <v>180</v>
      </c>
    </row>
    <row r="95" spans="1:5" ht="24" x14ac:dyDescent="0.25">
      <c r="A95" s="256"/>
      <c r="B95" s="433"/>
      <c r="C95" s="257" t="s">
        <v>178</v>
      </c>
      <c r="D95" s="258" t="s">
        <v>280</v>
      </c>
      <c r="E95" s="259" t="s">
        <v>180</v>
      </c>
    </row>
    <row r="96" spans="1:5" x14ac:dyDescent="0.25">
      <c r="A96" s="256"/>
      <c r="B96" s="434"/>
      <c r="C96" s="257" t="s">
        <v>181</v>
      </c>
      <c r="D96" s="258" t="s">
        <v>182</v>
      </c>
      <c r="E96" s="259"/>
    </row>
    <row r="97" spans="1:5" x14ac:dyDescent="0.25">
      <c r="A97" s="437" t="s">
        <v>287</v>
      </c>
      <c r="B97" s="438"/>
      <c r="C97" s="438"/>
      <c r="D97" s="438"/>
      <c r="E97" s="438"/>
    </row>
    <row r="98" spans="1:5" ht="25.5" x14ac:dyDescent="0.25">
      <c r="A98" s="252">
        <v>20</v>
      </c>
      <c r="B98" s="432" t="s">
        <v>336</v>
      </c>
      <c r="C98" s="253" t="s">
        <v>288</v>
      </c>
      <c r="D98" s="254" t="s">
        <v>289</v>
      </c>
      <c r="E98" s="255" t="s">
        <v>290</v>
      </c>
    </row>
    <row r="99" spans="1:5" ht="48" x14ac:dyDescent="0.25">
      <c r="A99" s="256"/>
      <c r="B99" s="433"/>
      <c r="C99" s="257" t="s">
        <v>291</v>
      </c>
      <c r="D99" s="258" t="s">
        <v>292</v>
      </c>
      <c r="E99" s="259" t="s">
        <v>180</v>
      </c>
    </row>
    <row r="100" spans="1:5" ht="24" x14ac:dyDescent="0.25">
      <c r="A100" s="256"/>
      <c r="B100" s="434"/>
      <c r="C100" s="257" t="s">
        <v>218</v>
      </c>
      <c r="D100" s="258" t="s">
        <v>219</v>
      </c>
      <c r="E100" s="259" t="s">
        <v>180</v>
      </c>
    </row>
    <row r="101" spans="1:5" ht="25.5" x14ac:dyDescent="0.25">
      <c r="A101" s="252">
        <v>21</v>
      </c>
      <c r="B101" s="432" t="s">
        <v>293</v>
      </c>
      <c r="C101" s="253" t="s">
        <v>294</v>
      </c>
      <c r="D101" s="254" t="s">
        <v>295</v>
      </c>
      <c r="E101" s="255" t="s">
        <v>296</v>
      </c>
    </row>
    <row r="102" spans="1:5" x14ac:dyDescent="0.25">
      <c r="A102" s="256"/>
      <c r="B102" s="433"/>
      <c r="C102" s="257" t="s">
        <v>297</v>
      </c>
      <c r="D102" s="258" t="s">
        <v>298</v>
      </c>
      <c r="E102" s="259" t="s">
        <v>180</v>
      </c>
    </row>
    <row r="103" spans="1:5" ht="24" x14ac:dyDescent="0.25">
      <c r="A103" s="256"/>
      <c r="B103" s="434"/>
      <c r="C103" s="257" t="s">
        <v>218</v>
      </c>
      <c r="D103" s="258" t="s">
        <v>219</v>
      </c>
      <c r="E103" s="259" t="s">
        <v>180</v>
      </c>
    </row>
    <row r="104" spans="1:5" ht="25.5" x14ac:dyDescent="0.25">
      <c r="A104" s="252">
        <v>22</v>
      </c>
      <c r="B104" s="432" t="s">
        <v>299</v>
      </c>
      <c r="C104" s="253" t="s">
        <v>300</v>
      </c>
      <c r="D104" s="254" t="s">
        <v>301</v>
      </c>
      <c r="E104" s="255" t="s">
        <v>302</v>
      </c>
    </row>
    <row r="105" spans="1:5" x14ac:dyDescent="0.25">
      <c r="A105" s="256"/>
      <c r="B105" s="433"/>
      <c r="C105" s="257" t="s">
        <v>303</v>
      </c>
      <c r="D105" s="258" t="s">
        <v>304</v>
      </c>
      <c r="E105" s="259" t="s">
        <v>180</v>
      </c>
    </row>
    <row r="106" spans="1:5" ht="24" x14ac:dyDescent="0.25">
      <c r="A106" s="256"/>
      <c r="B106" s="434"/>
      <c r="C106" s="257" t="s">
        <v>218</v>
      </c>
      <c r="D106" s="258" t="s">
        <v>219</v>
      </c>
      <c r="E106" s="259" t="s">
        <v>180</v>
      </c>
    </row>
    <row r="107" spans="1:5" ht="25.5" x14ac:dyDescent="0.25">
      <c r="A107" s="252">
        <v>23</v>
      </c>
      <c r="B107" s="432" t="s">
        <v>305</v>
      </c>
      <c r="C107" s="253" t="s">
        <v>306</v>
      </c>
      <c r="D107" s="254" t="s">
        <v>307</v>
      </c>
      <c r="E107" s="255" t="s">
        <v>308</v>
      </c>
    </row>
    <row r="108" spans="1:5" x14ac:dyDescent="0.25">
      <c r="A108" s="256"/>
      <c r="B108" s="433"/>
      <c r="C108" s="257" t="s">
        <v>309</v>
      </c>
      <c r="D108" s="258" t="s">
        <v>310</v>
      </c>
      <c r="E108" s="259" t="s">
        <v>180</v>
      </c>
    </row>
    <row r="109" spans="1:5" ht="24" x14ac:dyDescent="0.25">
      <c r="A109" s="256"/>
      <c r="B109" s="434"/>
      <c r="C109" s="257" t="s">
        <v>218</v>
      </c>
      <c r="D109" s="258" t="s">
        <v>219</v>
      </c>
      <c r="E109" s="259" t="s">
        <v>180</v>
      </c>
    </row>
    <row r="110" spans="1:5" ht="25.5" x14ac:dyDescent="0.25">
      <c r="A110" s="252">
        <v>24</v>
      </c>
      <c r="B110" s="432" t="s">
        <v>311</v>
      </c>
      <c r="C110" s="253" t="s">
        <v>312</v>
      </c>
      <c r="D110" s="254" t="s">
        <v>313</v>
      </c>
      <c r="E110" s="255" t="s">
        <v>314</v>
      </c>
    </row>
    <row r="111" spans="1:5" x14ac:dyDescent="0.25">
      <c r="A111" s="256"/>
      <c r="B111" s="433"/>
      <c r="C111" s="257" t="s">
        <v>315</v>
      </c>
      <c r="D111" s="258" t="s">
        <v>310</v>
      </c>
      <c r="E111" s="259" t="s">
        <v>180</v>
      </c>
    </row>
    <row r="112" spans="1:5" ht="24" x14ac:dyDescent="0.25">
      <c r="A112" s="256"/>
      <c r="B112" s="434"/>
      <c r="C112" s="257" t="s">
        <v>218</v>
      </c>
      <c r="D112" s="258" t="s">
        <v>219</v>
      </c>
      <c r="E112" s="259" t="s">
        <v>180</v>
      </c>
    </row>
    <row r="113" spans="1:5" ht="25.5" x14ac:dyDescent="0.25">
      <c r="A113" s="252">
        <v>25</v>
      </c>
      <c r="B113" s="432" t="s">
        <v>316</v>
      </c>
      <c r="C113" s="253" t="s">
        <v>317</v>
      </c>
      <c r="D113" s="254" t="s">
        <v>318</v>
      </c>
      <c r="E113" s="255" t="s">
        <v>319</v>
      </c>
    </row>
    <row r="114" spans="1:5" x14ac:dyDescent="0.25">
      <c r="A114" s="256"/>
      <c r="B114" s="433"/>
      <c r="C114" s="257" t="s">
        <v>320</v>
      </c>
      <c r="D114" s="258" t="s">
        <v>321</v>
      </c>
      <c r="E114" s="259" t="s">
        <v>180</v>
      </c>
    </row>
    <row r="115" spans="1:5" ht="24" x14ac:dyDescent="0.25">
      <c r="A115" s="256"/>
      <c r="B115" s="434"/>
      <c r="C115" s="257" t="s">
        <v>218</v>
      </c>
      <c r="D115" s="258" t="s">
        <v>219</v>
      </c>
      <c r="E115" s="259" t="s">
        <v>180</v>
      </c>
    </row>
    <row r="116" spans="1:5" ht="25.5" x14ac:dyDescent="0.25">
      <c r="A116" s="252">
        <v>26</v>
      </c>
      <c r="B116" s="432" t="s">
        <v>322</v>
      </c>
      <c r="C116" s="253" t="s">
        <v>323</v>
      </c>
      <c r="D116" s="254" t="s">
        <v>324</v>
      </c>
      <c r="E116" s="255" t="s">
        <v>325</v>
      </c>
    </row>
    <row r="117" spans="1:5" x14ac:dyDescent="0.25">
      <c r="A117" s="256"/>
      <c r="B117" s="433"/>
      <c r="C117" s="257" t="s">
        <v>326</v>
      </c>
      <c r="D117" s="258" t="s">
        <v>327</v>
      </c>
      <c r="E117" s="259" t="s">
        <v>180</v>
      </c>
    </row>
    <row r="118" spans="1:5" ht="24" x14ac:dyDescent="0.25">
      <c r="A118" s="256"/>
      <c r="B118" s="434"/>
      <c r="C118" s="257" t="s">
        <v>218</v>
      </c>
      <c r="D118" s="258" t="s">
        <v>219</v>
      </c>
      <c r="E118" s="259" t="s">
        <v>180</v>
      </c>
    </row>
    <row r="119" spans="1:5" x14ac:dyDescent="0.25">
      <c r="A119" s="252"/>
      <c r="B119" s="442" t="s">
        <v>328</v>
      </c>
      <c r="C119" s="443"/>
      <c r="D119" s="443"/>
      <c r="E119" s="260"/>
    </row>
    <row r="120" spans="1:5" x14ac:dyDescent="0.25">
      <c r="A120" s="252"/>
      <c r="B120" s="432" t="s">
        <v>329</v>
      </c>
      <c r="C120" s="444"/>
      <c r="D120" s="444"/>
      <c r="E120" s="255" t="s">
        <v>330</v>
      </c>
    </row>
    <row r="121" spans="1:5" x14ac:dyDescent="0.25">
      <c r="A121" s="261"/>
      <c r="B121" s="440" t="s">
        <v>331</v>
      </c>
      <c r="C121" s="441"/>
      <c r="D121" s="441"/>
      <c r="E121" s="262" t="s">
        <v>330</v>
      </c>
    </row>
    <row r="122" spans="1:5" x14ac:dyDescent="0.25">
      <c r="A122" s="263"/>
      <c r="B122" s="264"/>
      <c r="C122" s="265"/>
      <c r="D122" s="266"/>
      <c r="E122" s="267"/>
    </row>
    <row r="123" spans="1:5" x14ac:dyDescent="0.25">
      <c r="A123" s="243"/>
      <c r="B123" s="243"/>
      <c r="C123" s="243"/>
      <c r="D123" s="243"/>
      <c r="E123" s="243"/>
    </row>
    <row r="125" spans="1:5" x14ac:dyDescent="0.25">
      <c r="A125" s="268" t="s">
        <v>332</v>
      </c>
    </row>
    <row r="126" spans="1:5" x14ac:dyDescent="0.25">
      <c r="A126" s="268" t="s">
        <v>333</v>
      </c>
    </row>
    <row r="127" spans="1:5" x14ac:dyDescent="0.25">
      <c r="A127" s="268" t="s">
        <v>334</v>
      </c>
    </row>
    <row r="128" spans="1:5" x14ac:dyDescent="0.25">
      <c r="A128" s="268" t="s">
        <v>335</v>
      </c>
    </row>
    <row r="130" spans="1:1" x14ac:dyDescent="0.25">
      <c r="A130" s="269"/>
    </row>
  </sheetData>
  <mergeCells count="53">
    <mergeCell ref="B121:D121"/>
    <mergeCell ref="B113:B115"/>
    <mergeCell ref="B116:B118"/>
    <mergeCell ref="B119:D119"/>
    <mergeCell ref="B120:D120"/>
    <mergeCell ref="B54:B55"/>
    <mergeCell ref="A56:E56"/>
    <mergeCell ref="B110:B112"/>
    <mergeCell ref="A78:E78"/>
    <mergeCell ref="A79:E79"/>
    <mergeCell ref="B80:B85"/>
    <mergeCell ref="A86:E86"/>
    <mergeCell ref="B87:B91"/>
    <mergeCell ref="B92:B96"/>
    <mergeCell ref="A97:E97"/>
    <mergeCell ref="B98:B100"/>
    <mergeCell ref="B101:B103"/>
    <mergeCell ref="B104:B106"/>
    <mergeCell ref="B107:B109"/>
    <mergeCell ref="B57:B58"/>
    <mergeCell ref="B65:B66"/>
    <mergeCell ref="B67:B68"/>
    <mergeCell ref="A69:E69"/>
    <mergeCell ref="B70:B71"/>
    <mergeCell ref="B76:B77"/>
    <mergeCell ref="A59:E59"/>
    <mergeCell ref="B60:B61"/>
    <mergeCell ref="A62:E62"/>
    <mergeCell ref="B63:B64"/>
    <mergeCell ref="A72:E72"/>
    <mergeCell ref="B73:B74"/>
    <mergeCell ref="A75:E75"/>
    <mergeCell ref="A16:E16"/>
    <mergeCell ref="A17:E17"/>
    <mergeCell ref="A44:E44"/>
    <mergeCell ref="B45:B47"/>
    <mergeCell ref="B26:B31"/>
    <mergeCell ref="A2:B2"/>
    <mergeCell ref="C3:E3"/>
    <mergeCell ref="A4:E4"/>
    <mergeCell ref="A5:D5"/>
    <mergeCell ref="A53:E53"/>
    <mergeCell ref="B18:B20"/>
    <mergeCell ref="B21:B25"/>
    <mergeCell ref="A7:E7"/>
    <mergeCell ref="A8:D8"/>
    <mergeCell ref="B48:B51"/>
    <mergeCell ref="A52:E52"/>
    <mergeCell ref="A32:E32"/>
    <mergeCell ref="B33:B36"/>
    <mergeCell ref="A37:E37"/>
    <mergeCell ref="B38:B43"/>
    <mergeCell ref="B10:E10"/>
  </mergeCells>
  <phoneticPr fontId="0" type="noConversion"/>
  <pageMargins left="0.7" right="0.7" top="0.75" bottom="0.75" header="0.3" footer="0.3"/>
  <pageSetup paperSize="9" scale="5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Q27" sqref="Q27"/>
    </sheetView>
  </sheetViews>
  <sheetFormatPr defaultRowHeight="15" x14ac:dyDescent="0.25"/>
  <sheetData/>
  <phoneticPr fontId="0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9457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47625</xdr:colOff>
                <xdr:row>36</xdr:row>
                <xdr:rowOff>76200</xdr:rowOff>
              </to>
            </anchor>
          </objectPr>
        </oleObject>
      </mc:Choice>
      <mc:Fallback>
        <oleObject progId="Word.Document.12" shapeId="1945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ТИТУЛ</vt:lpstr>
      <vt:lpstr>С</vt:lpstr>
      <vt:lpstr>ОПЗ</vt:lpstr>
      <vt:lpstr>СР</vt:lpstr>
      <vt:lpstr>1</vt:lpstr>
      <vt:lpstr>1.1</vt:lpstr>
      <vt:lpstr>2</vt:lpstr>
      <vt:lpstr>2.1</vt:lpstr>
      <vt:lpstr>2.3</vt:lpstr>
      <vt:lpstr>8.01</vt:lpstr>
      <vt:lpstr>3</vt:lpstr>
      <vt:lpstr>ТЭП ДОУ</vt:lpstr>
      <vt:lpstr>ТЭП СОШ</vt:lpstr>
      <vt:lpstr>4</vt:lpstr>
      <vt:lpstr>4.1</vt:lpstr>
      <vt:lpstr>интерполяция</vt:lpstr>
      <vt:lpstr> </vt:lpstr>
      <vt:lpstr>'ТЭП СОШ'!OLE_LINK1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Киселева</dc:creator>
  <cp:lastModifiedBy>ЦБ</cp:lastModifiedBy>
  <cp:lastPrinted>2024-06-03T05:22:54Z</cp:lastPrinted>
  <dcterms:created xsi:type="dcterms:W3CDTF">2020-07-30T07:59:36Z</dcterms:created>
  <dcterms:modified xsi:type="dcterms:W3CDTF">2024-06-11T04:07:32Z</dcterms:modified>
</cp:coreProperties>
</file>